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Emilum - Kalkulator\"/>
    </mc:Choice>
  </mc:AlternateContent>
  <xr:revisionPtr revIDLastSave="0" documentId="13_ncr:1_{2B30F4C4-E465-4836-9CEB-087DCA0A76CA}" xr6:coauthVersionLast="47" xr6:coauthVersionMax="47" xr10:uidLastSave="{00000000-0000-0000-0000-000000000000}"/>
  <bookViews>
    <workbookView xWindow="-120" yWindow="-120" windowWidth="29040" windowHeight="15840" xr2:uid="{6AE224FF-CA4B-4CCB-BF2C-74A280D80CCF}"/>
  </bookViews>
  <sheets>
    <sheet name="Übersicht" sheetId="2" r:id="rId1"/>
    <sheet name="Spannungsabfall" sheetId="3" r:id="rId2"/>
    <sheet name="Spannungsabfall Spots" sheetId="4" r:id="rId3"/>
    <sheet name="Spotrechner" sheetId="5" r:id="rId4"/>
    <sheet name="Netzteilrechner" sheetId="6" r:id="rId5"/>
    <sheet name="Lichtkreise" sheetId="7" r:id="rId6"/>
    <sheet name="Setup" sheetId="1" state="hidden" r:id="rId7"/>
  </sheets>
  <definedNames>
    <definedName name="A" localSheetId="2">'Spannungsabfall Spots'!$C$16</definedName>
    <definedName name="A">Spannungsabfall!$C$15</definedName>
    <definedName name="Ausleuchtung">Setup!$P$2:$P$3</definedName>
    <definedName name="Ausleuchtungsfaktor">Setup!$P$2:$Q$3</definedName>
    <definedName name="dU">Spannungsabfall!$C$18</definedName>
    <definedName name="dU_Spot">'Spannungsabfall Spots'!$C$22</definedName>
    <definedName name="dU_Zuleitung">'Spannungsabfall Spots'!$C$21</definedName>
    <definedName name="Gamma" localSheetId="2">'Spannungsabfall Spots'!$C$29</definedName>
    <definedName name="Gamma">Spannungsabfall!$C$27</definedName>
    <definedName name="I" localSheetId="2">'Spannungsabfall Spots'!$C$26</definedName>
    <definedName name="I">Spannungsabfall!$C$12</definedName>
    <definedName name="I_Spot">'Spannungsabfall Spots'!$C$28</definedName>
    <definedName name="L">Spannungsabfall!$C$14</definedName>
    <definedName name="L_Spot">'Spannungsabfall Spots'!$C$14</definedName>
    <definedName name="L_Zuleitung">'Spannungsabfall Spots'!$C$15</definedName>
    <definedName name="LED_Produkte">Setup!$A$2:$A$26</definedName>
    <definedName name="LED_Produkte_table">Setup!$A$2:$E$26</definedName>
    <definedName name="min_Beleuchtungsstärke">Setup!$M$2:$N$9</definedName>
    <definedName name="n">'Spannungsabfall Spots'!$C$13</definedName>
    <definedName name="Netzteil_24V">Setup!$H$2:$H$7</definedName>
    <definedName name="Netzteil_24V_table">Setup!$H$2:$K$7</definedName>
    <definedName name="P" localSheetId="2">'Spannungsabfall Spots'!$C$25</definedName>
    <definedName name="P_Spot">'Spannungsabfall Spots'!$C$27</definedName>
    <definedName name="Produkt">'Spannungsabfall Spots'!$C$12</definedName>
    <definedName name="R_Kabel">Spannungsabfall!$C$24</definedName>
    <definedName name="Raum">Setup!$M$2:$M$9</definedName>
    <definedName name="Uin" localSheetId="2">'Spannungsabfall Spots'!$C$11</definedName>
    <definedName name="Uin">Spannungsabfall!$C$11</definedName>
    <definedName name="Uout">Spannungsabfall!$C$19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7" l="1"/>
  <c r="I11" i="7" s="1"/>
  <c r="G27" i="7"/>
  <c r="H27" i="7" s="1"/>
  <c r="G28" i="7"/>
  <c r="H28" i="7" s="1"/>
  <c r="G29" i="7"/>
  <c r="H29" i="7"/>
  <c r="G30" i="7"/>
  <c r="H30" i="7" s="1"/>
  <c r="G31" i="7"/>
  <c r="H31" i="7" s="1"/>
  <c r="F27" i="7"/>
  <c r="F28" i="7"/>
  <c r="F29" i="7"/>
  <c r="F30" i="7"/>
  <c r="F31" i="7"/>
  <c r="C21" i="5"/>
  <c r="C22" i="5"/>
  <c r="C23" i="5"/>
  <c r="E35" i="7"/>
  <c r="F10" i="7"/>
  <c r="G10" i="7"/>
  <c r="H10" i="7" s="1"/>
  <c r="F11" i="7"/>
  <c r="G11" i="7"/>
  <c r="H11" i="7" s="1"/>
  <c r="F12" i="7"/>
  <c r="G12" i="7"/>
  <c r="H12" i="7" s="1"/>
  <c r="F13" i="7"/>
  <c r="G13" i="7"/>
  <c r="H13" i="7" s="1"/>
  <c r="F14" i="7"/>
  <c r="G14" i="7"/>
  <c r="H14" i="7" s="1"/>
  <c r="F15" i="7"/>
  <c r="G15" i="7"/>
  <c r="H15" i="7" s="1"/>
  <c r="F16" i="7"/>
  <c r="G16" i="7"/>
  <c r="H16" i="7" s="1"/>
  <c r="F17" i="7"/>
  <c r="G17" i="7"/>
  <c r="H17" i="7" s="1"/>
  <c r="F18" i="7"/>
  <c r="G18" i="7"/>
  <c r="H18" i="7" s="1"/>
  <c r="F19" i="7"/>
  <c r="G19" i="7"/>
  <c r="H19" i="7" s="1"/>
  <c r="F20" i="7"/>
  <c r="G20" i="7"/>
  <c r="H20" i="7" s="1"/>
  <c r="F21" i="7"/>
  <c r="G21" i="7"/>
  <c r="H21" i="7" s="1"/>
  <c r="F22" i="7"/>
  <c r="G22" i="7"/>
  <c r="H22" i="7" s="1"/>
  <c r="F23" i="7"/>
  <c r="G23" i="7"/>
  <c r="H23" i="7" s="1"/>
  <c r="F24" i="7"/>
  <c r="G24" i="7"/>
  <c r="H24" i="7" s="1"/>
  <c r="F25" i="7"/>
  <c r="G25" i="7"/>
  <c r="H25" i="7" s="1"/>
  <c r="F26" i="7"/>
  <c r="G26" i="7"/>
  <c r="H26" i="7" s="1"/>
  <c r="F32" i="7"/>
  <c r="G32" i="7"/>
  <c r="H32" i="7" s="1"/>
  <c r="F33" i="7"/>
  <c r="G33" i="7"/>
  <c r="H33" i="7" s="1"/>
  <c r="G9" i="7"/>
  <c r="H9" i="7" s="1"/>
  <c r="F9" i="7"/>
  <c r="D24" i="6"/>
  <c r="C21" i="6"/>
  <c r="E12" i="6"/>
  <c r="E13" i="6"/>
  <c r="E14" i="6"/>
  <c r="E15" i="6"/>
  <c r="E16" i="6"/>
  <c r="E17" i="6"/>
  <c r="E18" i="6"/>
  <c r="E19" i="6"/>
  <c r="E20" i="6"/>
  <c r="E11" i="6"/>
  <c r="D12" i="6"/>
  <c r="D13" i="6"/>
  <c r="D14" i="6"/>
  <c r="D15" i="6"/>
  <c r="D16" i="6"/>
  <c r="D17" i="6"/>
  <c r="D18" i="6"/>
  <c r="D19" i="6"/>
  <c r="D20" i="6"/>
  <c r="D11" i="6"/>
  <c r="C27" i="4"/>
  <c r="C25" i="4" s="1"/>
  <c r="C26" i="4" s="1"/>
  <c r="C24" i="3"/>
  <c r="C18" i="3" s="1" a="1"/>
  <c r="C18" i="3" s="1"/>
  <c r="C19" i="3" s="1"/>
  <c r="C21" i="3" l="1"/>
  <c r="I12" i="7"/>
  <c r="I13" i="7" s="1"/>
  <c r="I14" i="7" s="1"/>
  <c r="I15" i="7" s="1"/>
  <c r="I16" i="7" s="1"/>
  <c r="I17" i="7" s="1"/>
  <c r="C18" i="5"/>
  <c r="C21" i="4"/>
  <c r="C19" i="4" s="1"/>
  <c r="E21" i="6"/>
  <c r="C24" i="6" s="1"/>
  <c r="E24" i="6" s="1"/>
  <c r="H35" i="7"/>
  <c r="E36" i="7" s="1"/>
  <c r="H36" i="7" s="1"/>
  <c r="G35" i="7"/>
  <c r="C28" i="4"/>
  <c r="I18" i="7" l="1"/>
  <c r="I19" i="7" s="1"/>
  <c r="I20" i="7" s="1"/>
  <c r="I21" i="7" s="1"/>
  <c r="I22" i="7" s="1"/>
  <c r="I23" i="7" s="1"/>
  <c r="I24" i="7" s="1"/>
  <c r="I25" i="7" s="1"/>
  <c r="I26" i="7" s="1"/>
  <c r="I27" i="7" s="1"/>
  <c r="I28" i="7" s="1"/>
  <c r="I29" i="7" s="1"/>
  <c r="I30" i="7" s="1"/>
  <c r="I31" i="7" s="1"/>
  <c r="I32" i="7" s="1"/>
  <c r="I33" i="7" s="1"/>
  <c r="C22" i="4"/>
  <c r="C20" i="4" s="1"/>
  <c r="C13" i="3"/>
  <c r="C2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<sst xmlns="http://schemas.openxmlformats.org/spreadsheetml/2006/main" count="280" uniqueCount="185">
  <si>
    <t>LED-Produkte</t>
  </si>
  <si>
    <t>Artikelnummer</t>
  </si>
  <si>
    <t>Lumen [lm]</t>
  </si>
  <si>
    <t>Leistung [W]</t>
  </si>
  <si>
    <t>LED-Spot 24V, 8W, 2700K, CRI90</t>
  </si>
  <si>
    <t>E10002</t>
  </si>
  <si>
    <t>LED-Spot 24V, 8W, 2200K/5700K, CRI90 (Tuneable White, CCT)</t>
  </si>
  <si>
    <t>E10004</t>
  </si>
  <si>
    <t>LED-Spot 24V, 8W, RGBW/2700K, CRI90</t>
  </si>
  <si>
    <t>E10005</t>
  </si>
  <si>
    <t>LED-Swing Spot 24V, 5W, 2700K, CRI90</t>
  </si>
  <si>
    <t>E10052</t>
  </si>
  <si>
    <t>LED-SwingSpot 24V, 5W, 2200K/5700K, CRI90 (Tuneable White, CCT)</t>
  </si>
  <si>
    <t>E10053</t>
  </si>
  <si>
    <t>LED-Swing Spot 24V, 5W, RGBW/2700K, CRI90</t>
  </si>
  <si>
    <t>E10054</t>
  </si>
  <si>
    <t>LED Ceiling Spot 24V, 8W, 2700K, CRI90</t>
  </si>
  <si>
    <t>E10068</t>
  </si>
  <si>
    <t>LED Ceiling Spot 24V, 8W, 2200K/5700K, CRI90 (Tuneable White, CCT)</t>
  </si>
  <si>
    <t>E10069</t>
  </si>
  <si>
    <t>LED Ceiling Spot 24V, 8W, RGBW/2700K, CRI90</t>
  </si>
  <si>
    <t>E10070</t>
  </si>
  <si>
    <t>Kanäle [Stk]</t>
  </si>
  <si>
    <t>Eingabe</t>
  </si>
  <si>
    <t>LED-Produkt</t>
  </si>
  <si>
    <t>Anzahl der Spots</t>
  </si>
  <si>
    <t>Abstand zw. den Spots [m]</t>
  </si>
  <si>
    <t>Zuleitung zum 1. Spot [m]</t>
  </si>
  <si>
    <t>Querschnitt [mm²]</t>
  </si>
  <si>
    <t>Ergebnisse</t>
  </si>
  <si>
    <t>Spannung am 1. Spot</t>
  </si>
  <si>
    <t>Spannung am letzten Spot</t>
  </si>
  <si>
    <t>Spannungsabfall bis zum 1. Spot</t>
  </si>
  <si>
    <t>Spannungsabfall bis zum letzten Spot</t>
  </si>
  <si>
    <t>Temp. Variablen</t>
  </si>
  <si>
    <t>Strom [A]</t>
  </si>
  <si>
    <t>Leistung 1 Spot</t>
  </si>
  <si>
    <t>Strom 1 Spot</t>
  </si>
  <si>
    <t>spezifische Leitfähigkeit</t>
  </si>
  <si>
    <t>Kabellänge [m]</t>
  </si>
  <si>
    <t>Spannungsabfall</t>
  </si>
  <si>
    <t>Verlust [%]</t>
  </si>
  <si>
    <t>Verlustleistung [W]</t>
  </si>
  <si>
    <t>Leitungsmaterial</t>
  </si>
  <si>
    <t>Kupfer</t>
  </si>
  <si>
    <t>Temperatur [°C]</t>
  </si>
  <si>
    <t>Raumgröße [m²]</t>
  </si>
  <si>
    <t>Raumhöhe [m]</t>
  </si>
  <si>
    <t>Raum-Type</t>
  </si>
  <si>
    <t>Wohnzimmer</t>
  </si>
  <si>
    <t>Ausleuchtung</t>
  </si>
  <si>
    <t>gleichmässig</t>
  </si>
  <si>
    <t>Leuchtmittelstück</t>
  </si>
  <si>
    <t>Lumen pro Spot</t>
  </si>
  <si>
    <t>min. Beleuchtungsstärke [lux]</t>
  </si>
  <si>
    <t>Ausleuchtungsfaktor</t>
  </si>
  <si>
    <t>NDR-240-24 Hutschiene</t>
  </si>
  <si>
    <t>E11007</t>
  </si>
  <si>
    <t>E11008</t>
  </si>
  <si>
    <t>NDR-480-24 Hutschiene</t>
  </si>
  <si>
    <t>E11009</t>
  </si>
  <si>
    <t>E11011</t>
  </si>
  <si>
    <t>SDR-960-24 Hutschiene</t>
  </si>
  <si>
    <t>HDR-30-24 Hutschiene</t>
  </si>
  <si>
    <t>HLG-150H-24 LED-Treiber</t>
  </si>
  <si>
    <t>E11003</t>
  </si>
  <si>
    <t>HLG-240H-24A LED-Treiber</t>
  </si>
  <si>
    <t>E11004</t>
  </si>
  <si>
    <t>Netzteil-24V</t>
  </si>
  <si>
    <t>Spannung [V]</t>
  </si>
  <si>
    <t>Stück</t>
  </si>
  <si>
    <t>Artikelnr.</t>
  </si>
  <si>
    <t>Summe</t>
  </si>
  <si>
    <t>Nr</t>
  </si>
  <si>
    <t>WZ-Allgemein</t>
  </si>
  <si>
    <t>WZ-Effekt</t>
  </si>
  <si>
    <t>Essen</t>
  </si>
  <si>
    <t>Küche-Insel</t>
  </si>
  <si>
    <t>Flur-EG</t>
  </si>
  <si>
    <t>Windfang</t>
  </si>
  <si>
    <t>SZ</t>
  </si>
  <si>
    <t>Bad-Allgemein</t>
  </si>
  <si>
    <t>Bad-Effekt</t>
  </si>
  <si>
    <t>KiZi_1</t>
  </si>
  <si>
    <t>Lichtkreise 14</t>
  </si>
  <si>
    <t>Lichtkreise 15</t>
  </si>
  <si>
    <t>Lichtkreise 16</t>
  </si>
  <si>
    <t>Lichtkreise 17</t>
  </si>
  <si>
    <t>Lichtkreise 18</t>
  </si>
  <si>
    <t>Lichtkreise 19</t>
  </si>
  <si>
    <t>Lichtkreise 20</t>
  </si>
  <si>
    <t>Speis</t>
  </si>
  <si>
    <t>LED-PWM-Dimmer, 4-Kanal, DMX/RDM, 12-48V, 300W</t>
  </si>
  <si>
    <t>E10001</t>
  </si>
  <si>
    <t>Summe:</t>
  </si>
  <si>
    <t>Kategorie</t>
  </si>
  <si>
    <t>Spot</t>
  </si>
  <si>
    <t>Stripe</t>
  </si>
  <si>
    <t>Flex Stripe 24V, 14.4W, 2700K, CRI90, 60LED, IP20, 10mm</t>
  </si>
  <si>
    <t>E10006</t>
  </si>
  <si>
    <t>Flex Stripe 24V, 14.4W, 4000K, CRI90, 60LED, IP20, 10mm</t>
  </si>
  <si>
    <t>E10007</t>
  </si>
  <si>
    <t>Flex Stripe 24V, 14.4W, 6000K, CRI90, 60LED, IP20, 10mm</t>
  </si>
  <si>
    <t>E10008</t>
  </si>
  <si>
    <t>Flex Stripe 24V, 19.2W, 2700K/6000K, CRI90, 60LED, IP20, 10mm</t>
  </si>
  <si>
    <t>E10009</t>
  </si>
  <si>
    <t>Flex Stripe 24V, 19.2W, RGBW/2700K, CRI90, 60LED, IP20, 12mm</t>
  </si>
  <si>
    <t>E10010</t>
  </si>
  <si>
    <t>Flex Stripe 24V, 14.4W, 2700K, CRI90, 60LED, IP68, 12,5mm</t>
  </si>
  <si>
    <t>E10011</t>
  </si>
  <si>
    <t>Flex Stripe 24V, 14.4W, 4000K, CRI90, 60LED, IP68, 12,5mm</t>
  </si>
  <si>
    <t>E10012</t>
  </si>
  <si>
    <t>Flex Stripe 24V, 14.4W, 6000K, CRI90, 60LED, IP68, 12,5mm</t>
  </si>
  <si>
    <t>E10013</t>
  </si>
  <si>
    <t>Flex Stripe 24V, 19.2W, RGBW/2700K, CRI90, 60LED, IP68, 14,5mm</t>
  </si>
  <si>
    <t>E10014</t>
  </si>
  <si>
    <t>Flex Stripe 24V, 9,6W, 2700K, CRI90, 120LED, IP20, 8mm</t>
  </si>
  <si>
    <t>E10026</t>
  </si>
  <si>
    <t>Flex Stripe 24V, 14.4W, 2700K, CRI90, 120LED, IP20, 10mm</t>
  </si>
  <si>
    <t>E10027</t>
  </si>
  <si>
    <t>Flex Stripe 24V, 9,6W, 4000K, CRI90, 120LED, IP20, 8mm</t>
  </si>
  <si>
    <t>E10033</t>
  </si>
  <si>
    <t>Flex Stripe 24V, 4.8W, 2700K, CRI90, 60LED, IP20, 8mm</t>
  </si>
  <si>
    <t>E10034</t>
  </si>
  <si>
    <t>Flex Stripe 24V, 4.8W, 4000K, CRI90, 60LED, IP20, 8mm</t>
  </si>
  <si>
    <t>E10035</t>
  </si>
  <si>
    <t>Flex COB-Stripe 24V, 14.4W, 2700K, CRI90, 480LED, IP20, 10mm</t>
  </si>
  <si>
    <t>E10055</t>
  </si>
  <si>
    <t>Flex COB-Stripe 24V, 8W, 2700K, CRI90, 320LED, IP20, 8mm</t>
  </si>
  <si>
    <t>E10056</t>
  </si>
  <si>
    <t>Küche-indirekt</t>
  </si>
  <si>
    <t>Stück od. Meter</t>
  </si>
  <si>
    <t>Spannungsabfall Spots</t>
  </si>
  <si>
    <t>zum Kalkulator</t>
  </si>
  <si>
    <t>berechnet den Spannungsabfall an einer Leitung abhängig der angeschlossenen Last</t>
  </si>
  <si>
    <t>Lichtplanung</t>
  </si>
  <si>
    <t>Netzeilauswahl</t>
  </si>
  <si>
    <t>Die Anzahl der Leuchtmittel (zB. Spots) und deren Abstände zueinander werden eingegeben und die anliegende Spannung am ersten und letzten Element werden berechnet</t>
  </si>
  <si>
    <t>Wieviele LED-Leuchtmittel werden in einem Raum (zB Küche, Wohnzimmer, Flur,…) benötigt um die geforderte Beleuchtungsstärke zu erzielen</t>
  </si>
  <si>
    <t>Wieviele Netzteile werden benötigt, um die Gesamtinstallation zu realisieren?</t>
  </si>
  <si>
    <t>Es können alle Lichtkreise mit unterschiedlichen Leuchmittel (LED-Spots, LED-Stripes, …) parametriert werden und anschließend wird berechnet, wieviele Dimmer dafür notwendig sind</t>
  </si>
  <si>
    <t>zurück zur Übersicht</t>
  </si>
  <si>
    <t>Spannungsabfall-Kalkulator</t>
  </si>
  <si>
    <t>Spannungsabfall von mehreren LED-Spots</t>
  </si>
  <si>
    <t>Netzteil - Kalkulator</t>
  </si>
  <si>
    <r>
      <t>Ausgangsspannung [V</t>
    </r>
    <r>
      <rPr>
        <vertAlign val="subscript"/>
        <sz val="11"/>
        <color rgb="FF484847"/>
        <rFont val="Calibri"/>
        <family val="2"/>
      </rPr>
      <t>DC</t>
    </r>
    <r>
      <rPr>
        <sz val="11"/>
        <color rgb="FF484847"/>
        <rFont val="Calibri"/>
        <family val="2"/>
      </rPr>
      <t>]</t>
    </r>
  </si>
  <si>
    <r>
      <t>Eingangsspannung [V</t>
    </r>
    <r>
      <rPr>
        <vertAlign val="subscript"/>
        <sz val="11"/>
        <color rgb="FF484847"/>
        <rFont val="Calibri"/>
        <family val="2"/>
      </rPr>
      <t>DC</t>
    </r>
    <r>
      <rPr>
        <sz val="11"/>
        <color rgb="FF484847"/>
        <rFont val="Calibri"/>
        <family val="2"/>
      </rPr>
      <t>]</t>
    </r>
  </si>
  <si>
    <t>Raumtype</t>
  </si>
  <si>
    <t>min. Beleuchtungsstärke</t>
  </si>
  <si>
    <t>Faktor</t>
  </si>
  <si>
    <t>punktuell</t>
  </si>
  <si>
    <t>Küche</t>
  </si>
  <si>
    <t>Badezimmer</t>
  </si>
  <si>
    <t>Arbeitszimmer</t>
  </si>
  <si>
    <t>Arbeitszimmer-hell</t>
  </si>
  <si>
    <t>Kinderzimmer</t>
  </si>
  <si>
    <t>Schlafzimmer</t>
  </si>
  <si>
    <t>Flur</t>
  </si>
  <si>
    <t>Leitungs-Widerstand [Ω]</t>
  </si>
  <si>
    <t>Netzteil</t>
  </si>
  <si>
    <t>Lichtkreise 21</t>
  </si>
  <si>
    <t>Lichtkreise 22</t>
  </si>
  <si>
    <t>Lichtkreise 23</t>
  </si>
  <si>
    <t>Lichtkreise 24</t>
  </si>
  <si>
    <t>Lichtkreise 25</t>
  </si>
  <si>
    <t>KiZi_2</t>
  </si>
  <si>
    <t>Homepage</t>
  </si>
  <si>
    <t>Online-Shop</t>
  </si>
  <si>
    <t>zum Homepage</t>
  </si>
  <si>
    <t>zum Online-Shop</t>
  </si>
  <si>
    <t>weitere Informationen zu den Produkten, interessante Know-How-Artikel, Tutorials,… findet man hier</t>
  </si>
  <si>
    <t>passende Produkte für die Kalkulatoren findet man hier</t>
  </si>
  <si>
    <t>Rückmeldungen</t>
  </si>
  <si>
    <t>Verbesserungen und Vorschläge für weitere Kalkulatoren werden gerne aufgenommen</t>
  </si>
  <si>
    <t>office@emilum.com</t>
  </si>
  <si>
    <t>Lichtplanung - Spotrechner</t>
  </si>
  <si>
    <t>zusätzliche Infos</t>
  </si>
  <si>
    <t>Lichtkreise &amp; Dimmer-Ausgänge</t>
  </si>
  <si>
    <t>Lichtkreise</t>
  </si>
  <si>
    <t>Für die aktuellste Version hier klicken</t>
  </si>
  <si>
    <t>DMX-Adr</t>
  </si>
  <si>
    <t xml:space="preserve"> LED-Produkte</t>
  </si>
  <si>
    <t xml:space="preserve"> Lichtkreis</t>
  </si>
  <si>
    <t>LED-Kalkulatoren &amp; Tools Version: 1.2d</t>
  </si>
  <si>
    <t>Der Kalkulator unterstützt vor allem bei der Auswahl des richtigen Kabelquerschnitt!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</si>
</sst>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484847"/>
      <name val="Calibri"/>
      <family val="2"/>
      <scheme val="minor"/>
    </font>
    <font>
      <sz val="11"/>
      <color rgb="FFE5E5E4"/>
      <name val="Calibri"/>
      <family val="2"/>
      <scheme val="minor"/>
    </font>
    <font>
      <sz val="11"/>
      <name val="Calibri"/>
      <family val="2"/>
      <scheme val="minor"/>
    </font>
    <font>
      <u/>
      <sz val="11"/>
      <color theme="10"/>
      <name val="Calibri"/>
      <family val="2"/>
      <scheme val="minor"/>
    </font>
    <font>
      <sz val="8"/>
      <name val="Calibri"/>
      <family val="2"/>
      <scheme val="minor"/>
    </font>
    <font>
      <sz val="14"/>
      <color theme="0"/>
      <name val="Calibri"/>
      <family val="2"/>
      <scheme val="minor"/>
    </font>
    <font>
      <b/>
      <sz val="14"/>
      <color theme="0"/>
      <name val="Calibri"/>
      <family val="2"/>
      <scheme val="minor"/>
    </font>
    <font>
      <b/>
      <sz val="14"/>
      <color rgb="FF484847"/>
      <name val="Calibri"/>
      <family val="2"/>
      <scheme val="minor"/>
    </font>
    <font>
      <b/>
      <sz val="20"/>
      <color theme="0"/>
      <name val="Calibri"/>
      <family val="2"/>
      <scheme val="minor"/>
    </font>
    <font>
      <b/>
      <u/>
      <sz val="14"/>
      <color theme="0"/>
      <name val="Calibri"/>
      <family val="2"/>
      <scheme val="minor"/>
    </font>
    <font>
      <b/>
      <sz val="11"/>
      <color rgb="FF484847"/>
      <name val="Calibri"/>
      <family val="2"/>
      <scheme val="minor"/>
    </font>
    <font>
      <b/>
      <sz val="11"/>
      <name val="Calibri"/>
      <family val="2"/>
      <scheme val="minor"/>
    </font>
    <font>
      <sz val="11"/>
      <color rgb="FF484847"/>
      <name val="Calibri"/>
      <family val="2"/>
    </font>
    <font>
      <vertAlign val="subscript"/>
      <sz val="11"/>
      <color rgb="FF484847"/>
      <name val="Calibri"/>
      <family val="2"/>
    </font>
    <font>
      <b/>
      <u/>
      <sz val="14"/>
      <color rgb="FF484847"/>
      <name val="Calibri"/>
      <family val="2"/>
      <scheme val="minor"/>
    </font>
    <font>
      <b/>
      <u/>
      <sz val="14"/>
      <name val="Calibri"/>
      <family val="2"/>
      <scheme val="minor"/>
    </font>
    <font>
      <b/>
      <u/>
      <sz val="12"/>
      <color theme="0"/>
      <name val="Calibri"/>
      <family val="2"/>
      <scheme val="minor"/>
    </font>
    <font>
      <sz val="11"/>
      <color rgb="FFFFFFFF"/>
      <name val="Calibri"/>
      <family val="2"/>
      <scheme val="minor"/>
    </font>
  </fonts>
  <fills count="6">
    <fill>
      <patternFill patternType="none"/>
    </fill>
    <fill>
      <patternFill patternType="gray125"/>
    </fill>
    <fill>
      <patternFill patternType="solid">
        <fgColor rgb="FF39AA37"/>
        <bgColor indexed="64"/>
      </patternFill>
    </fill>
    <fill>
      <patternFill patternType="solid">
        <fgColor rgb="FF484847"/>
        <bgColor indexed="64"/>
      </patternFill>
    </fill>
    <fill>
      <patternFill patternType="solid">
        <fgColor theme="0"/>
        <bgColor indexed="64"/>
      </patternFill>
    </fill>
    <fill>
      <patternFill patternType="solid">
        <fgColor rgb="FFE5E5E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s>
  <cellStyleXfs count="2">
    <xf numFmtId="0" fontId="0" fillId="0" borderId="0"/>
    <xf numFmtId="0" fontId="7" fillId="0" borderId="0" applyNumberFormat="0" applyFill="0" applyBorder="0" applyAlignment="0" applyProtection="0"/>
  </cellStyleXfs>
  <cellXfs count="82">
    <xf numFmtId="0" fontId="0" fillId="0" borderId="0" xfId="0"/>
    <xf numFmtId="0" fontId="4" fillId="4" borderId="0" xfId="0" applyFont="1" applyFill="1" applyProtection="1">
      <protection hidden="1"/>
    </xf>
    <xf numFmtId="0" fontId="4" fillId="4" borderId="0" xfId="0" applyFont="1" applyFill="1" applyAlignment="1" applyProtection="1">
      <alignment horizontal="center" vertical="center"/>
      <protection hidden="1"/>
    </xf>
    <xf numFmtId="0" fontId="1" fillId="3" borderId="3" xfId="0" applyFont="1" applyFill="1" applyBorder="1" applyAlignment="1" applyProtection="1">
      <alignment horizontal="center"/>
      <protection hidden="1"/>
    </xf>
    <xf numFmtId="0" fontId="0" fillId="0" borderId="0" xfId="0" applyProtection="1">
      <protection hidden="1"/>
    </xf>
    <xf numFmtId="0" fontId="16" fillId="5" borderId="3" xfId="0" applyFont="1" applyFill="1" applyBorder="1" applyAlignment="1" applyProtection="1">
      <alignment horizontal="right"/>
      <protection hidden="1"/>
    </xf>
    <xf numFmtId="0" fontId="1" fillId="2" borderId="3" xfId="0" applyFont="1" applyFill="1" applyBorder="1" applyAlignment="1" applyProtection="1">
      <alignment horizontal="center"/>
      <protection locked="0" hidden="1"/>
    </xf>
    <xf numFmtId="0" fontId="4" fillId="5" borderId="3" xfId="0" applyFont="1" applyFill="1" applyBorder="1" applyAlignment="1" applyProtection="1">
      <alignment horizontal="right"/>
      <protection hidden="1"/>
    </xf>
    <xf numFmtId="164" fontId="1" fillId="2" borderId="3" xfId="0" applyNumberFormat="1" applyFont="1" applyFill="1" applyBorder="1" applyAlignment="1" applyProtection="1">
      <alignment horizontal="center"/>
      <protection locked="0" hidden="1"/>
    </xf>
    <xf numFmtId="0" fontId="4" fillId="5" borderId="3" xfId="0" applyFont="1" applyFill="1" applyBorder="1" applyAlignment="1" applyProtection="1">
      <alignment horizontal="center"/>
      <protection hidden="1"/>
    </xf>
    <xf numFmtId="2" fontId="2" fillId="5" borderId="3" xfId="0" applyNumberFormat="1" applyFont="1" applyFill="1" applyBorder="1" applyAlignment="1" applyProtection="1">
      <alignment horizontal="center"/>
      <protection hidden="1"/>
    </xf>
    <xf numFmtId="10" fontId="2" fillId="5" borderId="3" xfId="0" applyNumberFormat="1" applyFont="1" applyFill="1" applyBorder="1" applyAlignment="1" applyProtection="1">
      <alignment horizontal="center"/>
      <protection hidden="1"/>
    </xf>
    <xf numFmtId="165" fontId="2" fillId="5" borderId="3" xfId="0" applyNumberFormat="1" applyFont="1" applyFill="1" applyBorder="1" applyAlignment="1" applyProtection="1">
      <alignment horizontal="center"/>
      <protection hidden="1"/>
    </xf>
    <xf numFmtId="0" fontId="6" fillId="0" borderId="0" xfId="0" applyFont="1" applyAlignment="1" applyProtection="1">
      <alignment horizontal="right"/>
      <protection hidden="1"/>
    </xf>
    <xf numFmtId="0" fontId="6" fillId="0" borderId="0" xfId="0" applyFont="1" applyAlignment="1" applyProtection="1">
      <alignment horizontal="center"/>
      <protection hidden="1"/>
    </xf>
    <xf numFmtId="165" fontId="14" fillId="5" borderId="3" xfId="0" applyNumberFormat="1" applyFont="1" applyFill="1" applyBorder="1" applyAlignment="1" applyProtection="1">
      <alignment horizontal="center"/>
      <protection hidden="1"/>
    </xf>
    <xf numFmtId="0" fontId="14" fillId="5" borderId="3" xfId="0" applyFont="1" applyFill="1" applyBorder="1" applyAlignment="1" applyProtection="1">
      <alignment horizontal="center"/>
      <protection hidden="1"/>
    </xf>
    <xf numFmtId="0" fontId="4" fillId="0" borderId="0" xfId="0" applyFont="1" applyProtection="1">
      <protection hidden="1"/>
    </xf>
    <xf numFmtId="0" fontId="4" fillId="0" borderId="0" xfId="0" applyFont="1" applyAlignment="1" applyProtection="1">
      <alignment horizontal="center" vertical="center"/>
      <protection hidden="1"/>
    </xf>
    <xf numFmtId="0" fontId="12" fillId="0" borderId="0" xfId="0" applyFont="1" applyAlignment="1" applyProtection="1">
      <alignment vertical="center"/>
      <protection hidden="1"/>
    </xf>
    <xf numFmtId="0" fontId="9" fillId="0" borderId="0" xfId="1" applyFont="1" applyFill="1" applyAlignment="1" applyProtection="1">
      <alignment vertical="center"/>
      <protection hidden="1"/>
    </xf>
    <xf numFmtId="0" fontId="4" fillId="0" borderId="0" xfId="0" applyFont="1" applyAlignment="1" applyProtection="1">
      <alignment vertical="center"/>
      <protection hidden="1"/>
    </xf>
    <xf numFmtId="164" fontId="14" fillId="5" borderId="3" xfId="0" applyNumberFormat="1" applyFont="1" applyFill="1" applyBorder="1" applyAlignment="1" applyProtection="1">
      <alignment horizontal="center"/>
      <protection hidden="1"/>
    </xf>
    <xf numFmtId="165" fontId="4" fillId="5" borderId="3" xfId="0" applyNumberFormat="1" applyFont="1" applyFill="1" applyBorder="1" applyAlignment="1" applyProtection="1">
      <alignment horizontal="center"/>
      <protection hidden="1"/>
    </xf>
    <xf numFmtId="0" fontId="4" fillId="5" borderId="3" xfId="0" applyFont="1" applyFill="1" applyBorder="1" applyProtection="1">
      <protection hidden="1"/>
    </xf>
    <xf numFmtId="0" fontId="0" fillId="0" borderId="0" xfId="0" applyAlignment="1" applyProtection="1">
      <alignment horizontal="left"/>
      <protection hidden="1"/>
    </xf>
    <xf numFmtId="1" fontId="2" fillId="5" borderId="3" xfId="0" applyNumberFormat="1" applyFont="1" applyFill="1" applyBorder="1" applyAlignment="1" applyProtection="1">
      <alignment horizontal="left"/>
      <protection hidden="1"/>
    </xf>
    <xf numFmtId="0" fontId="4" fillId="5" borderId="3" xfId="0" applyFont="1" applyFill="1" applyBorder="1" applyAlignment="1" applyProtection="1">
      <alignment horizontal="left"/>
      <protection hidden="1"/>
    </xf>
    <xf numFmtId="9" fontId="4" fillId="5" borderId="3" xfId="0" applyNumberFormat="1" applyFont="1" applyFill="1" applyBorder="1" applyAlignment="1" applyProtection="1">
      <alignment horizontal="left"/>
      <protection hidden="1"/>
    </xf>
    <xf numFmtId="0" fontId="1" fillId="3" borderId="3" xfId="0" applyFont="1" applyFill="1" applyBorder="1" applyProtection="1">
      <protection hidden="1"/>
    </xf>
    <xf numFmtId="0" fontId="2" fillId="5" borderId="3" xfId="0" applyFont="1" applyFill="1" applyBorder="1" applyProtection="1">
      <protection hidden="1"/>
    </xf>
    <xf numFmtId="0" fontId="2" fillId="5" borderId="3" xfId="0" applyFont="1" applyFill="1" applyBorder="1" applyAlignment="1" applyProtection="1">
      <alignment horizontal="center"/>
      <protection hidden="1"/>
    </xf>
    <xf numFmtId="0" fontId="0" fillId="0" borderId="0" xfId="0"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Protection="1">
      <protection hidden="1"/>
    </xf>
    <xf numFmtId="0" fontId="15" fillId="5" borderId="0" xfId="0" applyFont="1" applyFill="1" applyAlignment="1" applyProtection="1">
      <alignment horizontal="right"/>
      <protection hidden="1"/>
    </xf>
    <xf numFmtId="0" fontId="2" fillId="5" borderId="0" xfId="0" applyFont="1" applyFill="1" applyAlignment="1" applyProtection="1">
      <alignment horizontal="center"/>
      <protection hidden="1"/>
    </xf>
    <xf numFmtId="0" fontId="3" fillId="2" borderId="2" xfId="0" applyFont="1" applyFill="1" applyBorder="1" applyProtection="1">
      <protection hidden="1"/>
    </xf>
    <xf numFmtId="0" fontId="3" fillId="2" borderId="2"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1" xfId="0" applyFont="1" applyFill="1" applyBorder="1" applyProtection="1">
      <protection hidden="1"/>
    </xf>
    <xf numFmtId="0" fontId="3" fillId="2" borderId="1" xfId="0" applyFont="1" applyFill="1" applyBorder="1" applyAlignment="1" applyProtection="1">
      <alignment horizontal="center"/>
      <protection hidden="1"/>
    </xf>
    <xf numFmtId="0" fontId="3" fillId="2" borderId="1" xfId="0" applyFont="1" applyFill="1" applyBorder="1" applyAlignment="1" applyProtection="1">
      <alignment horizontal="left"/>
      <protection hidden="1"/>
    </xf>
    <xf numFmtId="9" fontId="3" fillId="2" borderId="1" xfId="0" applyNumberFormat="1" applyFont="1" applyFill="1" applyBorder="1" applyAlignment="1" applyProtection="1">
      <alignment horizontal="left"/>
      <protection hidden="1"/>
    </xf>
    <xf numFmtId="0" fontId="0" fillId="0" borderId="1" xfId="0" applyBorder="1" applyAlignment="1" applyProtection="1">
      <alignment vertical="center"/>
      <protection hidden="1"/>
    </xf>
    <xf numFmtId="0" fontId="0" fillId="0" borderId="1" xfId="0" applyBorder="1" applyAlignment="1" applyProtection="1">
      <alignment horizontal="center"/>
      <protection hidden="1"/>
    </xf>
    <xf numFmtId="0" fontId="0" fillId="0" borderId="1" xfId="0" applyBorder="1" applyProtection="1">
      <protection hidden="1"/>
    </xf>
    <xf numFmtId="0" fontId="0" fillId="0" borderId="1" xfId="0" applyBorder="1" applyAlignment="1" applyProtection="1">
      <alignment horizontal="left"/>
      <protection hidden="1"/>
    </xf>
    <xf numFmtId="9" fontId="0" fillId="0" borderId="1" xfId="0" applyNumberFormat="1" applyBorder="1" applyAlignment="1" applyProtection="1">
      <alignment horizontal="right"/>
      <protection hidden="1"/>
    </xf>
    <xf numFmtId="9" fontId="0" fillId="0" borderId="1" xfId="0" applyNumberFormat="1" applyBorder="1" applyProtection="1">
      <protection hidden="1"/>
    </xf>
    <xf numFmtId="9" fontId="0" fillId="0" borderId="0" xfId="0" applyNumberFormat="1" applyProtection="1">
      <protection hidden="1"/>
    </xf>
    <xf numFmtId="0" fontId="4" fillId="4" borderId="0" xfId="0" applyFont="1" applyFill="1" applyAlignment="1" applyProtection="1">
      <alignment vertical="center"/>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protection hidden="1"/>
    </xf>
    <xf numFmtId="0" fontId="13" fillId="2" borderId="0" xfId="1" applyFont="1" applyFill="1" applyAlignment="1" applyProtection="1">
      <alignment horizontal="center" vertical="center"/>
      <protection hidden="1"/>
    </xf>
    <xf numFmtId="0" fontId="10" fillId="4" borderId="0" xfId="0" applyFont="1" applyFill="1" applyProtection="1">
      <protection hidden="1"/>
    </xf>
    <xf numFmtId="0" fontId="3" fillId="2" borderId="0" xfId="0" applyFont="1" applyFill="1" applyAlignment="1" applyProtection="1">
      <alignment horizontal="center" vertical="top" wrapText="1"/>
      <protection hidden="1"/>
    </xf>
    <xf numFmtId="0" fontId="4" fillId="2" borderId="0" xfId="0" applyFont="1" applyFill="1" applyAlignment="1" applyProtection="1">
      <alignment horizontal="center" vertical="top" wrapText="1"/>
      <protection hidden="1"/>
    </xf>
    <xf numFmtId="0" fontId="4" fillId="4" borderId="0" xfId="0" applyFont="1" applyFill="1" applyAlignment="1" applyProtection="1">
      <alignment vertical="top" wrapText="1"/>
      <protection hidden="1"/>
    </xf>
    <xf numFmtId="0" fontId="10" fillId="3" borderId="0" xfId="1"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4" borderId="0" xfId="0" applyFont="1" applyFill="1" applyAlignment="1" applyProtection="1">
      <alignment horizontal="center" vertical="center"/>
      <protection hidden="1"/>
    </xf>
    <xf numFmtId="0" fontId="10" fillId="3" borderId="0" xfId="1" quotePrefix="1" applyFont="1" applyFill="1" applyAlignment="1" applyProtection="1">
      <alignment horizontal="center" vertical="center"/>
      <protection hidden="1"/>
    </xf>
    <xf numFmtId="0" fontId="3" fillId="2" borderId="3" xfId="0" applyFont="1" applyFill="1" applyBorder="1" applyAlignment="1" applyProtection="1">
      <alignment horizontal="center"/>
      <protection locked="0" hidden="1"/>
    </xf>
    <xf numFmtId="0" fontId="3" fillId="2" borderId="3" xfId="0" applyFont="1" applyFill="1" applyBorder="1" applyAlignment="1" applyProtection="1">
      <alignment horizontal="left"/>
      <protection locked="0" hidden="1"/>
    </xf>
    <xf numFmtId="0" fontId="3" fillId="2" borderId="3" xfId="0" applyFont="1" applyFill="1" applyBorder="1" applyProtection="1">
      <protection locked="0" hidden="1"/>
    </xf>
    <xf numFmtId="0" fontId="5" fillId="2" borderId="3" xfId="0" applyFont="1" applyFill="1" applyBorder="1" applyAlignment="1" applyProtection="1">
      <alignment horizontal="center"/>
      <protection locked="0" hidden="1"/>
    </xf>
    <xf numFmtId="0" fontId="3" fillId="5" borderId="0" xfId="0" applyFont="1" applyFill="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10" fillId="5" borderId="0" xfId="0" applyFont="1" applyFill="1" applyAlignment="1" applyProtection="1">
      <alignment horizontal="center" vertical="center"/>
      <protection hidden="1"/>
    </xf>
    <xf numFmtId="0" fontId="3" fillId="5" borderId="0" xfId="0" applyFont="1" applyFill="1" applyAlignment="1" applyProtection="1">
      <alignment horizontal="center" vertical="top" wrapText="1"/>
      <protection hidden="1"/>
    </xf>
    <xf numFmtId="0" fontId="4" fillId="5" borderId="0" xfId="0" applyFont="1" applyFill="1" applyAlignment="1" applyProtection="1">
      <alignment horizontal="center" vertical="top" wrapText="1"/>
      <protection hidden="1"/>
    </xf>
    <xf numFmtId="0" fontId="18" fillId="5" borderId="0" xfId="1" applyFont="1" applyFill="1" applyAlignment="1" applyProtection="1">
      <alignment horizontal="center" vertical="center"/>
      <protection hidden="1"/>
    </xf>
    <xf numFmtId="0" fontId="19" fillId="5" borderId="0" xfId="1" applyFont="1" applyFill="1" applyAlignment="1" applyProtection="1">
      <alignment horizontal="center" vertical="center"/>
      <protection hidden="1"/>
    </xf>
    <xf numFmtId="166" fontId="3" fillId="2" borderId="3" xfId="0" applyNumberFormat="1" applyFont="1" applyFill="1" applyBorder="1" applyAlignment="1" applyProtection="1">
      <alignment horizontal="center"/>
      <protection locked="0" hidden="1"/>
    </xf>
    <xf numFmtId="0" fontId="21" fillId="0" borderId="0" xfId="0" applyFont="1"/>
    <xf numFmtId="0" fontId="12" fillId="2" borderId="0" xfId="0" applyFont="1" applyFill="1" applyAlignment="1" applyProtection="1">
      <alignment horizontal="center" vertical="center"/>
      <protection hidden="1"/>
    </xf>
    <xf numFmtId="0" fontId="20" fillId="3" borderId="0" xfId="1" applyFont="1" applyFill="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1" fillId="3" borderId="3" xfId="0" applyFont="1" applyFill="1" applyBorder="1" applyAlignment="1" applyProtection="1">
      <alignment horizontal="center"/>
      <protection hidden="1"/>
    </xf>
    <xf numFmtId="0" fontId="9" fillId="3" borderId="0" xfId="1" applyFont="1" applyFill="1" applyAlignment="1" applyProtection="1">
      <alignment horizontal="center" vertical="center"/>
      <protection hidden="1"/>
    </xf>
  </cellXfs>
  <cellStyles count="2">
    <cellStyle name="Link" xfId="1" builtinId="8"/>
    <cellStyle name="Standard" xfId="0" builtinId="0"/>
  </cellStyles>
  <dxfs count="0"/>
  <tableStyles count="0" defaultTableStyle="TableStyleMedium2" defaultPivotStyle="PivotStyleLight16"/>
  <colors>
    <mruColors>
      <color rgb="FF39AA37"/>
      <color rgb="FF484847"/>
      <color rgb="FFE5E5E4"/>
      <color rgb="FFE359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milum.com"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38100</xdr:colOff>
      <xdr:row>0</xdr:row>
      <xdr:rowOff>57150</xdr:rowOff>
    </xdr:from>
    <xdr:to>
      <xdr:col>19</xdr:col>
      <xdr:colOff>104520</xdr:colOff>
      <xdr:row>3</xdr:row>
      <xdr:rowOff>14693</xdr:rowOff>
    </xdr:to>
    <xdr:pic>
      <xdr:nvPicPr>
        <xdr:cNvPr id="4" name="Grafik 3">
          <a:hlinkClick xmlns:r="http://schemas.openxmlformats.org/officeDocument/2006/relationships" r:id="rId1"/>
          <a:extLst>
            <a:ext uri="{FF2B5EF4-FFF2-40B4-BE49-F238E27FC236}">
              <a16:creationId xmlns:a16="http://schemas.microsoft.com/office/drawing/2014/main" id="{9F980A3C-A70B-050B-B44E-5DA5E69CD5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34600" y="57150"/>
          <a:ext cx="2161920" cy="529043"/>
        </a:xfrm>
        <a:prstGeom prst="rect">
          <a:avLst/>
        </a:prstGeom>
      </xdr:spPr>
    </xdr:pic>
    <xdr:clientData/>
  </xdr:twoCellAnchor>
  <xdr:twoCellAnchor>
    <xdr:from>
      <xdr:col>0</xdr:col>
      <xdr:colOff>180975</xdr:colOff>
      <xdr:row>14</xdr:row>
      <xdr:rowOff>114301</xdr:rowOff>
    </xdr:from>
    <xdr:to>
      <xdr:col>20</xdr:col>
      <xdr:colOff>9525</xdr:colOff>
      <xdr:row>19</xdr:row>
      <xdr:rowOff>38100</xdr:rowOff>
    </xdr:to>
    <xdr:sp macro="" textlink="">
      <xdr:nvSpPr>
        <xdr:cNvPr id="3" name="Textfeld 2">
          <a:extLst>
            <a:ext uri="{FF2B5EF4-FFF2-40B4-BE49-F238E27FC236}">
              <a16:creationId xmlns:a16="http://schemas.microsoft.com/office/drawing/2014/main" id="{0CACCBB8-CC80-597C-2394-975D39CE48C7}"/>
            </a:ext>
          </a:extLst>
        </xdr:cNvPr>
        <xdr:cNvSpPr txBox="1"/>
      </xdr:nvSpPr>
      <xdr:spPr>
        <a:xfrm>
          <a:off x="180975" y="4210051"/>
          <a:ext cx="12211050" cy="876299"/>
        </a:xfrm>
        <a:prstGeom prst="rect">
          <a:avLst/>
        </a:prstGeom>
        <a:solidFill>
          <a:srgbClr val="48484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AT" sz="1400" b="1">
              <a:solidFill>
                <a:schemeClr val="bg1"/>
              </a:solidFill>
            </a:rPr>
            <a:t>Beschreibung</a:t>
          </a:r>
          <a:br>
            <a:rPr lang="de-AT" sz="1100">
              <a:solidFill>
                <a:schemeClr val="bg1"/>
              </a:solidFill>
            </a:rPr>
          </a:br>
          <a:r>
            <a:rPr lang="de-AT" sz="1100">
              <a:solidFill>
                <a:schemeClr val="bg1"/>
              </a:solidFill>
            </a:rPr>
            <a:t>über die Links im</a:t>
          </a:r>
          <a:r>
            <a:rPr lang="de-AT" sz="1100" baseline="0">
              <a:solidFill>
                <a:schemeClr val="bg1"/>
              </a:solidFill>
            </a:rPr>
            <a:t> Register "Übersicht" gelangt man zu den einzelnen Berechnungs-Tools</a:t>
          </a:r>
        </a:p>
        <a:p>
          <a:pPr algn="ctr"/>
          <a:r>
            <a:rPr lang="de-AT" sz="1100" baseline="0">
              <a:solidFill>
                <a:schemeClr val="bg1"/>
              </a:solidFill>
            </a:rPr>
            <a:t>Im Kalkulator gibt es jeweils wieder einen Link "zurück zur Übersicht"</a:t>
          </a:r>
        </a:p>
        <a:p>
          <a:pPr algn="ctr"/>
          <a:r>
            <a:rPr lang="de-AT" sz="1100" baseline="0">
              <a:solidFill>
                <a:schemeClr val="bg1"/>
              </a:solidFill>
            </a:rPr>
            <a:t>die grün Hinterlegten Felder sind die Eingabe-Felder. Je nach Type können hier Werte eingetragen, oder über das Pull-Down-Menü ausgewählt werden</a:t>
          </a:r>
        </a:p>
        <a:p>
          <a:pPr algn="ctr"/>
          <a:endParaRPr lang="de-AT"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66675</xdr:colOff>
      <xdr:row>0</xdr:row>
      <xdr:rowOff>123825</xdr:rowOff>
    </xdr:from>
    <xdr:to>
      <xdr:col>6</xdr:col>
      <xdr:colOff>704595</xdr:colOff>
      <xdr:row>3</xdr:row>
      <xdr:rowOff>81368</xdr:rowOff>
    </xdr:to>
    <xdr:pic>
      <xdr:nvPicPr>
        <xdr:cNvPr id="2" name="Grafik 1">
          <a:hlinkClick xmlns:r="http://schemas.openxmlformats.org/officeDocument/2006/relationships" r:id="rId1"/>
          <a:extLst>
            <a:ext uri="{FF2B5EF4-FFF2-40B4-BE49-F238E27FC236}">
              <a16:creationId xmlns:a16="http://schemas.microsoft.com/office/drawing/2014/main" id="{1487CAD2-5DFD-4713-86BB-F59CA3102A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05175" y="123825"/>
          <a:ext cx="2161920" cy="529043"/>
        </a:xfrm>
        <a:prstGeom prst="rect">
          <a:avLst/>
        </a:prstGeom>
      </xdr:spPr>
    </xdr:pic>
    <xdr:clientData/>
  </xdr:twoCellAnchor>
  <xdr:twoCellAnchor>
    <xdr:from>
      <xdr:col>7</xdr:col>
      <xdr:colOff>742950</xdr:colOff>
      <xdr:row>0</xdr:row>
      <xdr:rowOff>114300</xdr:rowOff>
    </xdr:from>
    <xdr:to>
      <xdr:col>16</xdr:col>
      <xdr:colOff>161925</xdr:colOff>
      <xdr:row>8</xdr:row>
      <xdr:rowOff>142875</xdr:rowOff>
    </xdr:to>
    <xdr:sp macro="" textlink="">
      <xdr:nvSpPr>
        <xdr:cNvPr id="3" name="Textfeld 2">
          <a:extLst>
            <a:ext uri="{FF2B5EF4-FFF2-40B4-BE49-F238E27FC236}">
              <a16:creationId xmlns:a16="http://schemas.microsoft.com/office/drawing/2014/main" id="{51C310A9-D452-48C3-0BD5-E5F968BE1A59}"/>
            </a:ext>
          </a:extLst>
        </xdr:cNvPr>
        <xdr:cNvSpPr txBox="1"/>
      </xdr:nvSpPr>
      <xdr:spPr>
        <a:xfrm>
          <a:off x="6267450" y="114300"/>
          <a:ext cx="6276975" cy="17430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Der</a:t>
          </a:r>
          <a:r>
            <a:rPr lang="de-AT" sz="1100" baseline="0">
              <a:solidFill>
                <a:schemeClr val="bg1"/>
              </a:solidFill>
            </a:rPr>
            <a:t> einfache Spannungsabfall-Kalkulator ist geeignet, wenn 1 Last am Kabel angeschlossen ist (zB. ein LED-Stripe) Sind mehrere Lasten  an diesem Kabel, ist der </a:t>
          </a:r>
          <a:r>
            <a:rPr lang="de-AT" sz="1100" b="1" baseline="0">
              <a:solidFill>
                <a:schemeClr val="bg1"/>
              </a:solidFill>
            </a:rPr>
            <a:t>Spannungsabfall Spots</a:t>
          </a:r>
          <a:r>
            <a:rPr lang="de-AT" sz="1100" baseline="0">
              <a:solidFill>
                <a:schemeClr val="bg1"/>
              </a:solidFill>
            </a:rPr>
            <a:t> die richtige Wahl. Der Kalkulator unterstützt vor allem bei der Auswahl des richtigen Kabelquerschnitt!</a:t>
          </a:r>
          <a:br>
            <a:rPr lang="de-AT" sz="1100" baseline="0">
              <a:solidFill>
                <a:schemeClr val="bg1"/>
              </a:solidFill>
            </a:rPr>
          </a:br>
          <a:br>
            <a:rPr lang="de-AT" sz="1100" baseline="0">
              <a:solidFill>
                <a:schemeClr val="bg1"/>
              </a:solidFill>
            </a:rPr>
          </a:br>
          <a:r>
            <a:rPr lang="de-AT" sz="1100" baseline="0">
              <a:solidFill>
                <a:schemeClr val="bg1"/>
              </a:solidFill>
            </a:rPr>
            <a:t>Die grün hinterlegten Felder sind die Eingabefelder. </a:t>
          </a:r>
          <a:br>
            <a:rPr lang="de-AT" sz="1100" baseline="0">
              <a:solidFill>
                <a:schemeClr val="bg1"/>
              </a:solidFill>
            </a:rPr>
          </a:br>
          <a:br>
            <a:rPr lang="de-AT" sz="1100" baseline="0">
              <a:solidFill>
                <a:schemeClr val="bg1"/>
              </a:solidFill>
            </a:rPr>
          </a:br>
          <a:br>
            <a:rPr lang="de-AT" sz="1100" baseline="0">
              <a:solidFill>
                <a:schemeClr val="bg1"/>
              </a:solidFill>
            </a:rPr>
          </a:br>
          <a:r>
            <a:rPr lang="de-AT" sz="1100" baseline="0">
              <a:solidFill>
                <a:schemeClr val="bg1"/>
              </a:solidFill>
            </a:rPr>
            <a:t>Der Kalkulator kann nicht nur verwendet werden um die Spannung an der Last zu ermitteln, sondern auch umgekehrt, um wieviel die Versorgung bei Bedarf angehoben werden müsste.</a:t>
          </a:r>
          <a:endParaRPr lang="de-AT"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447675</xdr:colOff>
      <xdr:row>0</xdr:row>
      <xdr:rowOff>76200</xdr:rowOff>
    </xdr:from>
    <xdr:to>
      <xdr:col>3</xdr:col>
      <xdr:colOff>685545</xdr:colOff>
      <xdr:row>3</xdr:row>
      <xdr:rowOff>33743</xdr:rowOff>
    </xdr:to>
    <xdr:pic>
      <xdr:nvPicPr>
        <xdr:cNvPr id="2" name="Grafik 1">
          <a:hlinkClick xmlns:r="http://schemas.openxmlformats.org/officeDocument/2006/relationships" r:id="rId1"/>
          <a:extLst>
            <a:ext uri="{FF2B5EF4-FFF2-40B4-BE49-F238E27FC236}">
              <a16:creationId xmlns:a16="http://schemas.microsoft.com/office/drawing/2014/main" id="{8B214297-53DF-4457-8C99-B51EB04019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76200"/>
          <a:ext cx="2161920" cy="529043"/>
        </a:xfrm>
        <a:prstGeom prst="rect">
          <a:avLst/>
        </a:prstGeom>
      </xdr:spPr>
    </xdr:pic>
    <xdr:clientData/>
  </xdr:twoCellAnchor>
  <xdr:twoCellAnchor editAs="oneCell">
    <xdr:from>
      <xdr:col>4</xdr:col>
      <xdr:colOff>57151</xdr:colOff>
      <xdr:row>16</xdr:row>
      <xdr:rowOff>1</xdr:rowOff>
    </xdr:from>
    <xdr:to>
      <xdr:col>10</xdr:col>
      <xdr:colOff>742951</xdr:colOff>
      <xdr:row>28</xdr:row>
      <xdr:rowOff>45595</xdr:rowOff>
    </xdr:to>
    <xdr:pic>
      <xdr:nvPicPr>
        <xdr:cNvPr id="4" name="Grafik 3">
          <a:extLst>
            <a:ext uri="{FF2B5EF4-FFF2-40B4-BE49-F238E27FC236}">
              <a16:creationId xmlns:a16="http://schemas.microsoft.com/office/drawing/2014/main" id="{1A42A381-A4B5-CA9F-5B09-9C955AB29C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226" y="3276601"/>
          <a:ext cx="5257800" cy="2331594"/>
        </a:xfrm>
        <a:prstGeom prst="rect">
          <a:avLst/>
        </a:prstGeom>
      </xdr:spPr>
    </xdr:pic>
    <xdr:clientData/>
  </xdr:twoCellAnchor>
  <xdr:twoCellAnchor>
    <xdr:from>
      <xdr:col>4</xdr:col>
      <xdr:colOff>47625</xdr:colOff>
      <xdr:row>0</xdr:row>
      <xdr:rowOff>47625</xdr:rowOff>
    </xdr:from>
    <xdr:to>
      <xdr:col>10</xdr:col>
      <xdr:colOff>742950</xdr:colOff>
      <xdr:row>13</xdr:row>
      <xdr:rowOff>38100</xdr:rowOff>
    </xdr:to>
    <xdr:sp macro="" textlink="">
      <xdr:nvSpPr>
        <xdr:cNvPr id="3" name="Textfeld 2">
          <a:extLst>
            <a:ext uri="{FF2B5EF4-FFF2-40B4-BE49-F238E27FC236}">
              <a16:creationId xmlns:a16="http://schemas.microsoft.com/office/drawing/2014/main" id="{8A96324B-5E6A-4909-B526-8C880D4A5763}"/>
            </a:ext>
          </a:extLst>
        </xdr:cNvPr>
        <xdr:cNvSpPr txBox="1"/>
      </xdr:nvSpPr>
      <xdr:spPr>
        <a:xfrm>
          <a:off x="5219700" y="47625"/>
          <a:ext cx="5267325" cy="26955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Je nach techn.</a:t>
          </a:r>
          <a:r>
            <a:rPr lang="de-AT" sz="1100" baseline="0">
              <a:solidFill>
                <a:schemeClr val="bg1"/>
              </a:solidFill>
            </a:rPr>
            <a:t> Aufbau von LED-Spots, leuchtet diese Abhängig von der angelegten Spannung unterschiedliche hell (bei unseren Produkten ist dies </a:t>
          </a:r>
          <a:r>
            <a:rPr lang="de-AT" sz="1100" b="1" baseline="0">
              <a:solidFill>
                <a:schemeClr val="bg1"/>
              </a:solidFill>
            </a:rPr>
            <a:t>nicht(!)</a:t>
          </a:r>
          <a:r>
            <a:rPr lang="de-AT" sz="1100" baseline="0">
              <a:solidFill>
                <a:schemeClr val="bg1"/>
              </a:solidFill>
            </a:rPr>
            <a:t> der Fall). Daher ist hier ein besonderes Augenmerk darauf zu legen, wie sich der Spannungsabfall der Leitungen auswirkt!</a:t>
          </a:r>
          <a:br>
            <a:rPr lang="de-AT" sz="1100">
              <a:solidFill>
                <a:schemeClr val="bg1"/>
              </a:solidFill>
            </a:rPr>
          </a:br>
          <a:br>
            <a:rPr lang="de-AT" sz="1100">
              <a:solidFill>
                <a:schemeClr val="bg1"/>
              </a:solidFill>
            </a:rPr>
          </a:br>
          <a:r>
            <a:rPr lang="de-AT" sz="1100" baseline="0">
              <a:solidFill>
                <a:schemeClr val="bg1"/>
              </a:solidFill>
            </a:rPr>
            <a:t>Die grün hinterlegten Felder sind die Eingabefelder. </a:t>
          </a:r>
          <a:br>
            <a:rPr lang="de-AT" sz="1100" baseline="0">
              <a:solidFill>
                <a:schemeClr val="bg1"/>
              </a:solidFill>
            </a:rPr>
          </a:br>
          <a:br>
            <a:rPr lang="de-AT" sz="1100" baseline="0">
              <a:solidFill>
                <a:schemeClr val="bg1"/>
              </a:solidFill>
            </a:rPr>
          </a:br>
          <a:br>
            <a:rPr lang="de-AT" sz="1100" baseline="0">
              <a:solidFill>
                <a:schemeClr val="bg1"/>
              </a:solidFill>
            </a:rPr>
          </a:br>
          <a:r>
            <a:rPr lang="de-AT" sz="1100" baseline="0">
              <a:solidFill>
                <a:schemeClr val="bg1"/>
              </a:solidFill>
            </a:rPr>
            <a:t>Der Kalkulator kann nicht nur verwendet werden um die Spannung an der Last zu ermitteln, sondern auch umgekehrt, um wieviel die Versorgung bei Bedarf angehoben werden müsste, damit alle Spots im richtigen Bereich (max. und min. Spannung) betrieben werden können. Der Kalulator unterstützt vor allem bei der Auswahl des richtigen Kabelquerschnitt!</a:t>
          </a:r>
          <a:endParaRPr lang="de-AT" sz="11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885825</xdr:colOff>
      <xdr:row>0</xdr:row>
      <xdr:rowOff>133350</xdr:rowOff>
    </xdr:from>
    <xdr:to>
      <xdr:col>3</xdr:col>
      <xdr:colOff>733170</xdr:colOff>
      <xdr:row>3</xdr:row>
      <xdr:rowOff>90893</xdr:rowOff>
    </xdr:to>
    <xdr:pic>
      <xdr:nvPicPr>
        <xdr:cNvPr id="2" name="Grafik 1">
          <a:hlinkClick xmlns:r="http://schemas.openxmlformats.org/officeDocument/2006/relationships" r:id="rId1"/>
          <a:extLst>
            <a:ext uri="{FF2B5EF4-FFF2-40B4-BE49-F238E27FC236}">
              <a16:creationId xmlns:a16="http://schemas.microsoft.com/office/drawing/2014/main" id="{1FD7BF1D-249D-4A9B-9B1F-91D08C1DBE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33350"/>
          <a:ext cx="2161920" cy="529043"/>
        </a:xfrm>
        <a:prstGeom prst="rect">
          <a:avLst/>
        </a:prstGeom>
      </xdr:spPr>
    </xdr:pic>
    <xdr:clientData/>
  </xdr:twoCellAnchor>
  <xdr:twoCellAnchor>
    <xdr:from>
      <xdr:col>4</xdr:col>
      <xdr:colOff>142875</xdr:colOff>
      <xdr:row>9</xdr:row>
      <xdr:rowOff>9525</xdr:rowOff>
    </xdr:from>
    <xdr:to>
      <xdr:col>11</xdr:col>
      <xdr:colOff>76200</xdr:colOff>
      <xdr:row>24</xdr:row>
      <xdr:rowOff>47625</xdr:rowOff>
    </xdr:to>
    <xdr:sp macro="" textlink="">
      <xdr:nvSpPr>
        <xdr:cNvPr id="3" name="Textfeld 2">
          <a:extLst>
            <a:ext uri="{FF2B5EF4-FFF2-40B4-BE49-F238E27FC236}">
              <a16:creationId xmlns:a16="http://schemas.microsoft.com/office/drawing/2014/main" id="{1D9E6115-7AE0-41E9-B08B-AF1228474649}"/>
            </a:ext>
          </a:extLst>
        </xdr:cNvPr>
        <xdr:cNvSpPr txBox="1"/>
      </xdr:nvSpPr>
      <xdr:spPr>
        <a:xfrm>
          <a:off x="5267325" y="1914525"/>
          <a:ext cx="5267325" cy="26955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Dieses Tool dient als grobe Unterstütztung bei der</a:t>
          </a:r>
          <a:r>
            <a:rPr lang="de-AT" sz="1100" baseline="0">
              <a:solidFill>
                <a:schemeClr val="bg1"/>
              </a:solidFill>
            </a:rPr>
            <a:t> Auswahl und Anzahl der benötigten Spots für einen Raum. Hierbei wird die Minimalanzahl der Spots berechnet.</a:t>
          </a:r>
          <a:br>
            <a:rPr lang="de-AT" sz="1100">
              <a:solidFill>
                <a:schemeClr val="bg1"/>
              </a:solidFill>
            </a:rPr>
          </a:br>
          <a:r>
            <a:rPr lang="de-AT" sz="1100" baseline="0">
              <a:solidFill>
                <a:schemeClr val="bg1"/>
              </a:solidFill>
            </a:rPr>
            <a:t>Die grün hinterlegten Felder sind die Eingabefelder. </a:t>
          </a:r>
          <a:br>
            <a:rPr lang="de-AT" sz="1100" baseline="0">
              <a:solidFill>
                <a:schemeClr val="bg1"/>
              </a:solidFill>
            </a:rPr>
          </a:br>
          <a:br>
            <a:rPr lang="de-AT" sz="1100" baseline="0">
              <a:solidFill>
                <a:schemeClr val="bg1"/>
              </a:solidFill>
            </a:rPr>
          </a:br>
          <a:r>
            <a:rPr lang="de-AT" sz="1100" baseline="0">
              <a:solidFill>
                <a:schemeClr val="bg1"/>
              </a:solidFill>
            </a:rPr>
            <a:t>Bei LED-Produkt wählt man einen Spot aus und sieht auch gleich wie viel Lumen ein solcher Spot ausgibt. LED-Stripes sollten bei diesem Tool nicht ausgewählt werden, da diese bei einer Grundbeleuchtung doch komplexer zum Bewerten sind.</a:t>
          </a:r>
          <a:br>
            <a:rPr lang="de-AT" sz="1100" baseline="0">
              <a:solidFill>
                <a:schemeClr val="bg1"/>
              </a:solidFill>
            </a:rPr>
          </a:br>
          <a:br>
            <a:rPr lang="de-AT" sz="1100" baseline="0">
              <a:solidFill>
                <a:schemeClr val="bg1"/>
              </a:solidFill>
            </a:rPr>
          </a:br>
          <a:r>
            <a:rPr lang="de-AT" sz="1100" baseline="0">
              <a:solidFill>
                <a:schemeClr val="bg1"/>
              </a:solidFill>
            </a:rPr>
            <a:t>Mit der Raum-Type kann man unterschiedliche min. Beleuchtungsstärken (in Lux) für den Raum definieren. </a:t>
          </a:r>
          <a:br>
            <a:rPr lang="de-AT" sz="1100" baseline="0">
              <a:solidFill>
                <a:schemeClr val="bg1"/>
              </a:solidFill>
            </a:rPr>
          </a:br>
          <a:br>
            <a:rPr lang="de-AT" sz="1100" baseline="0">
              <a:solidFill>
                <a:schemeClr val="bg1"/>
              </a:solidFill>
            </a:rPr>
          </a:br>
          <a:r>
            <a:rPr lang="de-AT" sz="1100" baseline="0">
              <a:solidFill>
                <a:schemeClr val="bg1"/>
              </a:solidFill>
            </a:rPr>
            <a:t>Da es sich bei diesem Tool um eine grobe Abschätzung handelt, sollte unter Ausleuchtung "gleichmässig" gewählt werden. Dadurch ist eine nicht punktuelle, somit homogene Beleuchtung in dem Raum gewährleistet</a:t>
          </a:r>
          <a:endParaRPr lang="de-AT" sz="11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3333750</xdr:colOff>
      <xdr:row>0</xdr:row>
      <xdr:rowOff>133350</xdr:rowOff>
    </xdr:from>
    <xdr:to>
      <xdr:col>4</xdr:col>
      <xdr:colOff>761745</xdr:colOff>
      <xdr:row>3</xdr:row>
      <xdr:rowOff>90893</xdr:rowOff>
    </xdr:to>
    <xdr:pic>
      <xdr:nvPicPr>
        <xdr:cNvPr id="2" name="Grafik 1">
          <a:hlinkClick xmlns:r="http://schemas.openxmlformats.org/officeDocument/2006/relationships" r:id="rId1"/>
          <a:extLst>
            <a:ext uri="{FF2B5EF4-FFF2-40B4-BE49-F238E27FC236}">
              <a16:creationId xmlns:a16="http://schemas.microsoft.com/office/drawing/2014/main" id="{A2ADDF27-293D-4911-9F60-30311298A9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0" y="133350"/>
          <a:ext cx="2161920" cy="529043"/>
        </a:xfrm>
        <a:prstGeom prst="rect">
          <a:avLst/>
        </a:prstGeom>
      </xdr:spPr>
    </xdr:pic>
    <xdr:clientData/>
  </xdr:twoCellAnchor>
  <xdr:twoCellAnchor>
    <xdr:from>
      <xdr:col>6</xdr:col>
      <xdr:colOff>0</xdr:colOff>
      <xdr:row>9</xdr:row>
      <xdr:rowOff>0</xdr:rowOff>
    </xdr:from>
    <xdr:to>
      <xdr:col>12</xdr:col>
      <xdr:colOff>695325</xdr:colOff>
      <xdr:row>23</xdr:row>
      <xdr:rowOff>28575</xdr:rowOff>
    </xdr:to>
    <xdr:sp macro="" textlink="">
      <xdr:nvSpPr>
        <xdr:cNvPr id="3" name="Textfeld 2">
          <a:extLst>
            <a:ext uri="{FF2B5EF4-FFF2-40B4-BE49-F238E27FC236}">
              <a16:creationId xmlns:a16="http://schemas.microsoft.com/office/drawing/2014/main" id="{68A2F741-F1E5-4850-883E-C9C66BFFF1B7}"/>
            </a:ext>
          </a:extLst>
        </xdr:cNvPr>
        <xdr:cNvSpPr txBox="1"/>
      </xdr:nvSpPr>
      <xdr:spPr>
        <a:xfrm>
          <a:off x="6505575" y="1905000"/>
          <a:ext cx="5267325" cy="26955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Mit diesem Tool kann man abschätzen, wieviele</a:t>
          </a:r>
          <a:r>
            <a:rPr lang="de-AT" sz="1100" baseline="0">
              <a:solidFill>
                <a:schemeClr val="bg1"/>
              </a:solidFill>
            </a:rPr>
            <a:t> und welche Netzteile man für die Versorgung der Leuchtmittel benötigt.</a:t>
          </a:r>
          <a:br>
            <a:rPr lang="de-AT" sz="1100">
              <a:solidFill>
                <a:schemeClr val="bg1"/>
              </a:solidFill>
            </a:rPr>
          </a:br>
          <a:r>
            <a:rPr lang="de-AT" sz="1100" baseline="0">
              <a:solidFill>
                <a:schemeClr val="bg1"/>
              </a:solidFill>
            </a:rPr>
            <a:t>Die grün hinterlegten Felder sind die Eingabefelder. </a:t>
          </a:r>
          <a:br>
            <a:rPr lang="de-AT" sz="1100" baseline="0">
              <a:solidFill>
                <a:schemeClr val="bg1"/>
              </a:solidFill>
            </a:rPr>
          </a:br>
          <a:r>
            <a:rPr lang="de-AT" sz="1100" baseline="0">
              <a:solidFill>
                <a:schemeClr val="bg1"/>
              </a:solidFill>
            </a:rPr>
            <a:t>Netzteile sollten grundsätzlich jedoch nie auf 100% der max. Belastung ausgelegt werden. Als guter Wert hat sich hier 85-90% etabliert</a:t>
          </a:r>
          <a:endParaRPr lang="de-AT" sz="11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561975</xdr:colOff>
      <xdr:row>0</xdr:row>
      <xdr:rowOff>133350</xdr:rowOff>
    </xdr:from>
    <xdr:to>
      <xdr:col>8</xdr:col>
      <xdr:colOff>571245</xdr:colOff>
      <xdr:row>3</xdr:row>
      <xdr:rowOff>90893</xdr:rowOff>
    </xdr:to>
    <xdr:pic>
      <xdr:nvPicPr>
        <xdr:cNvPr id="2" name="Grafik 1">
          <a:hlinkClick xmlns:r="http://schemas.openxmlformats.org/officeDocument/2006/relationships" r:id="rId1"/>
          <a:extLst>
            <a:ext uri="{FF2B5EF4-FFF2-40B4-BE49-F238E27FC236}">
              <a16:creationId xmlns:a16="http://schemas.microsoft.com/office/drawing/2014/main" id="{7EE99E3B-6751-44C2-A25B-925176A6ED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50" y="133350"/>
          <a:ext cx="2161920" cy="529043"/>
        </a:xfrm>
        <a:prstGeom prst="rect">
          <a:avLst/>
        </a:prstGeom>
      </xdr:spPr>
    </xdr:pic>
    <xdr:clientData/>
  </xdr:twoCellAnchor>
  <xdr:twoCellAnchor>
    <xdr:from>
      <xdr:col>10</xdr:col>
      <xdr:colOff>114300</xdr:colOff>
      <xdr:row>3</xdr:row>
      <xdr:rowOff>104774</xdr:rowOff>
    </xdr:from>
    <xdr:to>
      <xdr:col>16</xdr:col>
      <xdr:colOff>552450</xdr:colOff>
      <xdr:row>21</xdr:row>
      <xdr:rowOff>19049</xdr:rowOff>
    </xdr:to>
    <xdr:sp macro="" textlink="">
      <xdr:nvSpPr>
        <xdr:cNvPr id="5" name="Textfeld 4">
          <a:extLst>
            <a:ext uri="{FF2B5EF4-FFF2-40B4-BE49-F238E27FC236}">
              <a16:creationId xmlns:a16="http://schemas.microsoft.com/office/drawing/2014/main" id="{5EC89D33-F426-96FF-5B29-E2BF8D1E1716}"/>
            </a:ext>
          </a:extLst>
        </xdr:cNvPr>
        <xdr:cNvSpPr txBox="1"/>
      </xdr:nvSpPr>
      <xdr:spPr>
        <a:xfrm>
          <a:off x="10220325" y="676274"/>
          <a:ext cx="5010150" cy="3533775"/>
        </a:xfrm>
        <a:prstGeom prst="rect">
          <a:avLst/>
        </a:prstGeom>
        <a:solidFill>
          <a:srgbClr val="39AA3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bg1"/>
              </a:solidFill>
            </a:rPr>
            <a:t>Dieses Tool dient zum</a:t>
          </a:r>
          <a:br>
            <a:rPr lang="de-AT" sz="1100">
              <a:solidFill>
                <a:schemeClr val="bg1"/>
              </a:solidFill>
            </a:rPr>
          </a:br>
          <a:r>
            <a:rPr lang="de-AT" sz="1100">
              <a:solidFill>
                <a:schemeClr val="bg1"/>
              </a:solidFill>
            </a:rPr>
            <a:t>- berechnen der benötigten PWM-Dimmer</a:t>
          </a:r>
          <a:br>
            <a:rPr lang="de-AT" sz="1100">
              <a:solidFill>
                <a:schemeClr val="bg1"/>
              </a:solidFill>
            </a:rPr>
          </a:br>
          <a:r>
            <a:rPr lang="de-AT" sz="1100">
              <a:solidFill>
                <a:schemeClr val="bg1"/>
              </a:solidFill>
            </a:rPr>
            <a:t>- unterstützt beim</a:t>
          </a:r>
          <a:r>
            <a:rPr lang="de-AT" sz="1100" baseline="0">
              <a:solidFill>
                <a:schemeClr val="bg1"/>
              </a:solidFill>
            </a:rPr>
            <a:t> Einstellen der Adressen von den Dimmern</a:t>
          </a:r>
          <a:br>
            <a:rPr lang="de-AT" sz="1100" baseline="0">
              <a:solidFill>
                <a:schemeClr val="bg1"/>
              </a:solidFill>
            </a:rPr>
          </a:br>
          <a:r>
            <a:rPr lang="de-AT" sz="1100" baseline="0">
              <a:solidFill>
                <a:schemeClr val="bg1"/>
              </a:solidFill>
            </a:rPr>
            <a:t>- definieren der Lichtkreise</a:t>
          </a:r>
          <a:br>
            <a:rPr lang="de-AT" sz="1100" baseline="0">
              <a:solidFill>
                <a:schemeClr val="bg1"/>
              </a:solidFill>
            </a:rPr>
          </a:br>
          <a:r>
            <a:rPr lang="de-AT" sz="1100" baseline="0">
              <a:solidFill>
                <a:schemeClr val="bg1"/>
              </a:solidFill>
            </a:rPr>
            <a:t>- dokumentieren vom Bauprojekt</a:t>
          </a:r>
          <a:br>
            <a:rPr lang="de-AT" sz="1100" baseline="0">
              <a:solidFill>
                <a:schemeClr val="bg1"/>
              </a:solidFill>
            </a:rPr>
          </a:br>
          <a:br>
            <a:rPr lang="de-AT" sz="1100" baseline="0">
              <a:solidFill>
                <a:schemeClr val="bg1"/>
              </a:solidFill>
            </a:rPr>
          </a:br>
          <a:r>
            <a:rPr lang="de-AT" sz="1100" baseline="0">
              <a:solidFill>
                <a:schemeClr val="bg1"/>
              </a:solidFill>
            </a:rPr>
            <a:t>Die grünen Felder sind die Eingabefelder</a:t>
          </a:r>
        </a:p>
        <a:p>
          <a:endParaRPr lang="de-AT" sz="1100" baseline="0">
            <a:solidFill>
              <a:schemeClr val="bg1"/>
            </a:solidFill>
          </a:endParaRPr>
        </a:p>
        <a:p>
          <a:r>
            <a:rPr lang="de-AT" sz="1100" baseline="0">
              <a:solidFill>
                <a:schemeClr val="bg1"/>
              </a:solidFill>
            </a:rPr>
            <a:t>Die Lichtkreise können beliebig überschrieben und ersetzt werden (nicht benötigte einfach bei der Stückzahl auf 0 setzen). Anschließend gibt man an, welche und wieviele Spots/Stripes angeschlossen sind und es wird sowohl die Leistung, als auch die Anzahl der benötigten Kanäle evaluiert. </a:t>
          </a:r>
        </a:p>
        <a:p>
          <a:r>
            <a:rPr lang="de-AT" sz="1100" baseline="0">
              <a:solidFill>
                <a:schemeClr val="bg1"/>
              </a:solidFill>
            </a:rPr>
            <a:t>Die DMX-Adr. wird entsprechend fortgesetzt. Hier ist eine Formel hinterlegt, die jedoch für die tatsächliche Parametrierung überschrieben werden kann</a:t>
          </a:r>
          <a:endParaRPr lang="de-AT" sz="1100">
            <a:solidFill>
              <a:schemeClr val="bg1"/>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milum.com/led-know-how/licht-und-elektro-rechner/" TargetMode="External"/><Relationship Id="rId3" Type="http://schemas.openxmlformats.org/officeDocument/2006/relationships/hyperlink" Target="https://www.emilum.com/led-produkte/" TargetMode="External"/><Relationship Id="rId7" Type="http://schemas.openxmlformats.org/officeDocument/2006/relationships/hyperlink" Target="mailto:office@emilum.com?subject=Emilum-Kalkulator" TargetMode="External"/><Relationship Id="rId2" Type="http://schemas.openxmlformats.org/officeDocument/2006/relationships/hyperlink" Target="https://shop.emilum.com/LED-Spots" TargetMode="External"/><Relationship Id="rId1" Type="http://schemas.openxmlformats.org/officeDocument/2006/relationships/hyperlink" Target="https://www.emilum.com/led-produkte/" TargetMode="External"/><Relationship Id="rId6" Type="http://schemas.openxmlformats.org/officeDocument/2006/relationships/hyperlink" Target="mailto:office@emilum.com?subject=Emilum-Kalkulator" TargetMode="External"/><Relationship Id="rId5" Type="http://schemas.openxmlformats.org/officeDocument/2006/relationships/hyperlink" Target="mailto:office@emilum.com" TargetMode="External"/><Relationship Id="rId10" Type="http://schemas.openxmlformats.org/officeDocument/2006/relationships/drawing" Target="../drawings/drawing1.xml"/><Relationship Id="rId4" Type="http://schemas.openxmlformats.org/officeDocument/2006/relationships/hyperlink" Target="https://shop.emilum.com/LED-Spot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26E5-AECC-4E36-8A44-0950B710809A}">
  <sheetPr>
    <tabColor rgb="FF39AA37"/>
  </sheetPr>
  <dimension ref="B5:AB26"/>
  <sheetViews>
    <sheetView showGridLines="0" tabSelected="1" workbookViewId="0">
      <selection activeCell="B5" sqref="B5:T5"/>
    </sheetView>
  </sheetViews>
  <sheetFormatPr baseColWidth="10" defaultColWidth="2.85546875" defaultRowHeight="15" x14ac:dyDescent="0.25"/>
  <cols>
    <col min="1" max="1" width="2.85546875" style="1"/>
    <col min="2" max="2" width="2.85546875" style="2"/>
    <col min="3" max="3" width="28.5703125" style="2" customWidth="1"/>
    <col min="4" max="4" width="2.85546875" style="2"/>
    <col min="5" max="6" width="2.85546875" style="1"/>
    <col min="7" max="7" width="28.5703125" style="1" customWidth="1"/>
    <col min="8" max="10" width="2.85546875" style="1"/>
    <col min="11" max="11" width="28.5703125" style="1" customWidth="1"/>
    <col min="12" max="14" width="2.85546875" style="1"/>
    <col min="15" max="15" width="28.5703125" style="1" customWidth="1"/>
    <col min="16" max="18" width="2.85546875" style="1"/>
    <col min="19" max="19" width="28.5703125" style="1" customWidth="1"/>
    <col min="20" max="16384" width="2.85546875" style="1"/>
  </cols>
  <sheetData>
    <row r="5" spans="2:28" ht="26.25" x14ac:dyDescent="0.25">
      <c r="B5" s="77" t="s">
        <v>183</v>
      </c>
      <c r="C5" s="77"/>
      <c r="D5" s="77"/>
      <c r="E5" s="77"/>
      <c r="F5" s="77"/>
      <c r="G5" s="77"/>
      <c r="H5" s="77"/>
      <c r="I5" s="77"/>
      <c r="J5" s="77"/>
      <c r="K5" s="77"/>
      <c r="L5" s="77"/>
      <c r="M5" s="77"/>
      <c r="N5" s="77"/>
      <c r="O5" s="77"/>
      <c r="P5" s="77"/>
      <c r="Q5" s="77"/>
      <c r="R5" s="77"/>
      <c r="S5" s="77"/>
      <c r="T5" s="77"/>
    </row>
    <row r="6" spans="2:28" ht="15.75" x14ac:dyDescent="0.25">
      <c r="B6" s="78" t="s">
        <v>179</v>
      </c>
      <c r="C6" s="78"/>
      <c r="D6" s="78"/>
      <c r="E6" s="78"/>
      <c r="F6" s="78"/>
      <c r="G6" s="78"/>
      <c r="H6" s="78"/>
      <c r="I6" s="78"/>
      <c r="J6" s="78"/>
      <c r="K6" s="78"/>
      <c r="L6" s="78"/>
      <c r="M6" s="78"/>
      <c r="N6" s="78"/>
      <c r="O6" s="78"/>
      <c r="P6" s="78"/>
      <c r="Q6" s="78"/>
      <c r="R6" s="78"/>
      <c r="S6" s="78"/>
      <c r="T6" s="78"/>
      <c r="U6" s="51"/>
      <c r="V6" s="51"/>
      <c r="W6" s="51"/>
      <c r="X6" s="51"/>
      <c r="Y6" s="51"/>
      <c r="Z6" s="51"/>
      <c r="AA6" s="51"/>
      <c r="AB6" s="51"/>
    </row>
    <row r="8" spans="2:28" x14ac:dyDescent="0.25">
      <c r="B8" s="52"/>
      <c r="C8" s="52"/>
      <c r="D8" s="53"/>
      <c r="F8" s="52"/>
      <c r="G8" s="52"/>
      <c r="H8" s="53"/>
      <c r="J8" s="52"/>
      <c r="K8" s="52"/>
      <c r="L8" s="53"/>
      <c r="N8" s="52"/>
      <c r="O8" s="52"/>
      <c r="P8" s="53"/>
      <c r="R8" s="52"/>
      <c r="S8" s="52"/>
      <c r="T8" s="53"/>
    </row>
    <row r="9" spans="2:28" s="56" customFormat="1" ht="18.75" x14ac:dyDescent="0.3">
      <c r="B9" s="54"/>
      <c r="C9" s="55" t="s">
        <v>40</v>
      </c>
      <c r="D9" s="54"/>
      <c r="F9" s="54"/>
      <c r="G9" s="55" t="s">
        <v>132</v>
      </c>
      <c r="H9" s="54"/>
      <c r="J9" s="54"/>
      <c r="K9" s="55" t="s">
        <v>135</v>
      </c>
      <c r="L9" s="54"/>
      <c r="N9" s="54"/>
      <c r="O9" s="55" t="s">
        <v>136</v>
      </c>
      <c r="P9" s="54"/>
      <c r="R9" s="54"/>
      <c r="S9" s="55" t="s">
        <v>178</v>
      </c>
      <c r="T9" s="54"/>
    </row>
    <row r="10" spans="2:28" x14ac:dyDescent="0.25">
      <c r="B10" s="52"/>
      <c r="C10" s="52"/>
      <c r="D10" s="53"/>
      <c r="F10" s="52"/>
      <c r="G10" s="52"/>
      <c r="H10" s="53"/>
      <c r="J10" s="52"/>
      <c r="K10" s="52"/>
      <c r="L10" s="53"/>
      <c r="N10" s="52"/>
      <c r="O10" s="52"/>
      <c r="P10" s="53"/>
      <c r="R10" s="52"/>
      <c r="S10" s="52"/>
      <c r="T10" s="53"/>
    </row>
    <row r="11" spans="2:28" s="59" customFormat="1" ht="105" x14ac:dyDescent="0.25">
      <c r="B11" s="57"/>
      <c r="C11" s="57" t="s">
        <v>134</v>
      </c>
      <c r="D11" s="58"/>
      <c r="F11" s="57"/>
      <c r="G11" s="57" t="s">
        <v>137</v>
      </c>
      <c r="H11" s="58"/>
      <c r="J11" s="57"/>
      <c r="K11" s="57" t="s">
        <v>138</v>
      </c>
      <c r="L11" s="58"/>
      <c r="N11" s="57"/>
      <c r="O11" s="57" t="s">
        <v>139</v>
      </c>
      <c r="P11" s="58"/>
      <c r="R11" s="57"/>
      <c r="S11" s="57" t="s">
        <v>140</v>
      </c>
      <c r="T11" s="58"/>
    </row>
    <row r="12" spans="2:28" x14ac:dyDescent="0.25">
      <c r="B12" s="52"/>
      <c r="C12" s="52"/>
      <c r="D12" s="53"/>
      <c r="F12" s="52"/>
      <c r="G12" s="52"/>
      <c r="H12" s="53"/>
      <c r="J12" s="52"/>
      <c r="K12" s="52"/>
      <c r="L12" s="53"/>
      <c r="N12" s="52"/>
      <c r="O12" s="52"/>
      <c r="P12" s="53"/>
      <c r="R12" s="52"/>
      <c r="S12" s="52"/>
      <c r="T12" s="53"/>
    </row>
    <row r="13" spans="2:28" s="62" customFormat="1" ht="22.5" customHeight="1" x14ac:dyDescent="0.25">
      <c r="B13" s="54"/>
      <c r="C13" s="60" t="s">
        <v>133</v>
      </c>
      <c r="D13" s="61"/>
      <c r="F13" s="54"/>
      <c r="G13" s="63" t="s">
        <v>133</v>
      </c>
      <c r="H13" s="61"/>
      <c r="J13" s="54"/>
      <c r="K13" s="60" t="s">
        <v>133</v>
      </c>
      <c r="L13" s="61"/>
      <c r="N13" s="54"/>
      <c r="O13" s="60" t="s">
        <v>133</v>
      </c>
      <c r="P13" s="61"/>
      <c r="R13" s="54"/>
      <c r="S13" s="63" t="s">
        <v>133</v>
      </c>
      <c r="T13" s="61"/>
    </row>
    <row r="14" spans="2:28" x14ac:dyDescent="0.25">
      <c r="B14" s="52"/>
      <c r="C14" s="52"/>
      <c r="D14" s="53"/>
      <c r="F14" s="52"/>
      <c r="G14" s="52"/>
      <c r="H14" s="53"/>
      <c r="J14" s="52"/>
      <c r="K14" s="52"/>
      <c r="L14" s="53"/>
      <c r="N14" s="52"/>
      <c r="O14" s="52"/>
      <c r="P14" s="53"/>
      <c r="R14" s="52"/>
      <c r="S14" s="52"/>
      <c r="T14" s="53"/>
    </row>
    <row r="21" spans="2:20" x14ac:dyDescent="0.25">
      <c r="B21" s="68"/>
      <c r="C21" s="68"/>
      <c r="D21" s="69"/>
      <c r="J21" s="68"/>
      <c r="K21" s="68"/>
      <c r="L21" s="69"/>
      <c r="R21" s="68"/>
      <c r="S21" s="68"/>
      <c r="T21" s="69"/>
    </row>
    <row r="22" spans="2:20" ht="18.75" x14ac:dyDescent="0.25">
      <c r="B22" s="70"/>
      <c r="C22" s="73" t="s">
        <v>166</v>
      </c>
      <c r="D22" s="70"/>
      <c r="J22" s="70"/>
      <c r="K22" s="73" t="s">
        <v>167</v>
      </c>
      <c r="L22" s="70"/>
      <c r="R22" s="70"/>
      <c r="S22" s="74" t="s">
        <v>172</v>
      </c>
      <c r="T22" s="70"/>
    </row>
    <row r="23" spans="2:20" x14ac:dyDescent="0.25">
      <c r="B23" s="68"/>
      <c r="C23" s="69"/>
      <c r="D23" s="69"/>
      <c r="J23" s="68"/>
      <c r="K23" s="69"/>
      <c r="L23" s="69"/>
      <c r="R23" s="68"/>
      <c r="S23" s="69"/>
      <c r="T23" s="69"/>
    </row>
    <row r="24" spans="2:20" ht="60" x14ac:dyDescent="0.25">
      <c r="B24" s="71"/>
      <c r="C24" s="72" t="s">
        <v>170</v>
      </c>
      <c r="D24" s="72"/>
      <c r="J24" s="71"/>
      <c r="K24" s="72" t="s">
        <v>171</v>
      </c>
      <c r="L24" s="72"/>
      <c r="R24" s="71"/>
      <c r="S24" s="72" t="s">
        <v>173</v>
      </c>
      <c r="T24" s="72"/>
    </row>
    <row r="25" spans="2:20" x14ac:dyDescent="0.25">
      <c r="B25" s="68"/>
      <c r="C25" s="68"/>
      <c r="D25" s="69"/>
      <c r="J25" s="68"/>
      <c r="K25" s="68"/>
      <c r="L25" s="69"/>
      <c r="R25" s="68"/>
      <c r="S25" s="68"/>
      <c r="T25" s="69"/>
    </row>
    <row r="26" spans="2:20" ht="18.75" x14ac:dyDescent="0.25">
      <c r="B26" s="79" t="s">
        <v>168</v>
      </c>
      <c r="C26" s="79"/>
      <c r="D26" s="79"/>
      <c r="J26" s="79" t="s">
        <v>169</v>
      </c>
      <c r="K26" s="79"/>
      <c r="L26" s="79"/>
      <c r="R26" s="79" t="s">
        <v>174</v>
      </c>
      <c r="S26" s="79"/>
      <c r="T26" s="79"/>
    </row>
  </sheetData>
  <sheetProtection algorithmName="SHA-512" hashValue="15b+sOoSLtj/+Wusq+o9BnRXTyNGsB/TGxXO3nJKCp+WuwEkEb/7TTtZ+xxrOhvid/tT0c+vS8szzY1LEvACIw==" saltValue="FabZ0G+ia/mE630Klb0Lag==" spinCount="100000" sheet="1" objects="1" scenarios="1"/>
  <mergeCells count="5">
    <mergeCell ref="B5:T5"/>
    <mergeCell ref="B6:T6"/>
    <mergeCell ref="B26:D26"/>
    <mergeCell ref="J26:L26"/>
    <mergeCell ref="R26:T26"/>
  </mergeCells>
  <hyperlinks>
    <hyperlink ref="C13" location="Spannungsabfall!A1" display="Spannungsabfall!A1" xr:uid="{273E503A-A004-45AF-8225-163335D37438}"/>
    <hyperlink ref="K13" location="Spotrechner!A1" display="Spotrechner!A1" xr:uid="{D3CC6109-785D-43E1-B73E-DBB85E950406}"/>
    <hyperlink ref="S13" location="'PWM-Dimmer'!A1" display="PWM-Dimmer" xr:uid="{A095A273-8CF5-4459-9A27-B472A9E1D976}"/>
    <hyperlink ref="G13" location="'Spannungsabfall Spots'!A1" display="'Spannungsabfall Spots'!A1" xr:uid="{B2585573-CA88-4CB2-B832-616142AA7606}"/>
    <hyperlink ref="O13" location="Netzteilrechner!A1" display="Netzteilrechner" xr:uid="{D9BBEC1C-9098-4E2D-94B9-C420960BA362}"/>
    <hyperlink ref="C9" location="Spannungsabfall!A1" display="Spannungsabfall" xr:uid="{F6294955-AA31-41AA-8B02-F305B8CD829F}"/>
    <hyperlink ref="G9" location="'Spannungsabfall Spots'!A1" display="Spannungsabfall Spots" xr:uid="{E805E0D9-7CDA-47AA-AE72-57722220987E}"/>
    <hyperlink ref="K9" location="Spotrechner!A1" display="Lichtplanung" xr:uid="{2F3AC25F-3E36-4626-8DD1-0A842039E154}"/>
    <hyperlink ref="O9" location="Netzteilrechner!A1" display="Netzeilauswahl" xr:uid="{D16D0948-DAEF-4607-90AC-567FE85BDA9C}"/>
    <hyperlink ref="S9" location="'PWM-Dimmer'!A1" display="PWM-Dimmer" xr:uid="{98667C2B-A50E-4F54-8B51-EB5FAC5133DD}"/>
    <hyperlink ref="B26" location="Spannungsabfall!A1" display="Spannungsabfall!A1" xr:uid="{50461397-6578-4103-A9C7-1B5A3A02990B}"/>
    <hyperlink ref="C22" r:id="rId1" xr:uid="{E63C07FF-D155-48B2-B022-C19D7F690C48}"/>
    <hyperlink ref="J26" location="Spannungsabfall!A1" display="Spannungsabfall!A1" xr:uid="{1DE10C89-B012-49EE-A15D-1E2705020DB3}"/>
    <hyperlink ref="K22" r:id="rId2" xr:uid="{1C504186-029C-4D1E-ABA0-16B94FFF79EB}"/>
    <hyperlink ref="B26:D26" r:id="rId3" display="zum Homepage" xr:uid="{7610D9E1-3DC1-485A-81DE-C81FCEFC60CB}"/>
    <hyperlink ref="J26:L26" r:id="rId4" display="zum Online-Shop" xr:uid="{EE9C6EB8-C3A6-4F76-8BB9-124DD05F7F98}"/>
    <hyperlink ref="R26" r:id="rId5" xr:uid="{02E0FCE6-55EF-4829-9F13-6A1B027A1103}"/>
    <hyperlink ref="S22" r:id="rId6" xr:uid="{8965E2ED-06C3-4294-BA6D-D4E36905C4B3}"/>
    <hyperlink ref="R26:T26" r:id="rId7" display="office@emilum.com" xr:uid="{28073A64-3008-4A4F-81FC-51A55A8480E5}"/>
    <hyperlink ref="B6:T6" r:id="rId8" display="Für die aktuellste Version hier klicken" xr:uid="{273F496E-4A0F-440C-9E91-F446A1B45337}"/>
  </hyperlinks>
  <pageMargins left="0.7" right="0.7" top="0.78740157499999996" bottom="0.78740157499999996" header="0.3" footer="0.3"/>
  <pageSetup paperSize="8"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CD2A4-4075-4C76-A43D-3F86B8901045}">
  <sheetPr>
    <tabColor rgb="FF484847"/>
  </sheetPr>
  <dimension ref="B1:G27"/>
  <sheetViews>
    <sheetView showGridLines="0" zoomScaleNormal="100" workbookViewId="0">
      <selection activeCell="C11" sqref="C11"/>
    </sheetView>
  </sheetViews>
  <sheetFormatPr baseColWidth="10" defaultRowHeight="15" x14ac:dyDescent="0.25"/>
  <cols>
    <col min="1" max="1" width="2.85546875" style="4" customWidth="1"/>
    <col min="2" max="2" width="22.85546875" style="4" bestFit="1" customWidth="1"/>
    <col min="3" max="16384" width="11.42578125" style="4"/>
  </cols>
  <sheetData>
    <row r="1" spans="2:7" s="17" customFormat="1" x14ac:dyDescent="0.25">
      <c r="C1" s="18"/>
      <c r="D1" s="18"/>
      <c r="E1" s="18"/>
    </row>
    <row r="2" spans="2:7" s="17" customFormat="1" x14ac:dyDescent="0.25">
      <c r="C2" s="18"/>
      <c r="D2" s="18"/>
      <c r="E2" s="18"/>
    </row>
    <row r="3" spans="2:7" s="17" customFormat="1" x14ac:dyDescent="0.25">
      <c r="C3" s="18"/>
      <c r="D3" s="18"/>
      <c r="E3" s="18"/>
    </row>
    <row r="4" spans="2:7" s="17" customFormat="1" x14ac:dyDescent="0.25">
      <c r="C4" s="18"/>
      <c r="D4" s="18"/>
      <c r="E4" s="18"/>
    </row>
    <row r="5" spans="2:7" s="17" customFormat="1" ht="26.25" x14ac:dyDescent="0.25">
      <c r="B5" s="77" t="s">
        <v>142</v>
      </c>
      <c r="C5" s="77"/>
      <c r="D5" s="77"/>
      <c r="E5" s="77"/>
      <c r="F5" s="77"/>
      <c r="G5" s="77"/>
    </row>
    <row r="6" spans="2:7" s="17" customFormat="1" ht="18.75" x14ac:dyDescent="0.25">
      <c r="B6" s="81" t="s">
        <v>141</v>
      </c>
      <c r="C6" s="81"/>
      <c r="D6" s="81"/>
      <c r="E6" s="81"/>
      <c r="F6" s="81"/>
      <c r="G6" s="81"/>
    </row>
    <row r="10" spans="2:7" x14ac:dyDescent="0.25">
      <c r="B10" s="80" t="s">
        <v>23</v>
      </c>
      <c r="C10" s="80"/>
    </row>
    <row r="11" spans="2:7" ht="18" x14ac:dyDescent="0.35">
      <c r="B11" s="5" t="s">
        <v>146</v>
      </c>
      <c r="C11" s="6">
        <v>24</v>
      </c>
    </row>
    <row r="12" spans="2:7" x14ac:dyDescent="0.25">
      <c r="B12" s="7" t="s">
        <v>35</v>
      </c>
      <c r="C12" s="8">
        <v>3</v>
      </c>
    </row>
    <row r="13" spans="2:7" x14ac:dyDescent="0.25">
      <c r="B13" s="7" t="s">
        <v>3</v>
      </c>
      <c r="C13" s="9">
        <f>Uin*I</f>
        <v>72</v>
      </c>
    </row>
    <row r="14" spans="2:7" x14ac:dyDescent="0.25">
      <c r="B14" s="7" t="s">
        <v>39</v>
      </c>
      <c r="C14" s="6">
        <v>20</v>
      </c>
    </row>
    <row r="15" spans="2:7" x14ac:dyDescent="0.25">
      <c r="B15" s="7" t="s">
        <v>28</v>
      </c>
      <c r="C15" s="8">
        <v>1.5</v>
      </c>
    </row>
    <row r="17" spans="2:3" x14ac:dyDescent="0.25">
      <c r="B17" s="80" t="s">
        <v>29</v>
      </c>
      <c r="C17" s="80"/>
    </row>
    <row r="18" spans="2:3" x14ac:dyDescent="0.25">
      <c r="B18" s="7" t="s">
        <v>40</v>
      </c>
      <c r="C18" s="10" cm="1">
        <f t="array" ref="C18">I*R_Kabel</f>
        <v>1.4285714285714284</v>
      </c>
    </row>
    <row r="19" spans="2:3" ht="18" x14ac:dyDescent="0.35">
      <c r="B19" s="5" t="s">
        <v>145</v>
      </c>
      <c r="C19" s="10">
        <f>Uin-dU</f>
        <v>22.571428571428573</v>
      </c>
    </row>
    <row r="20" spans="2:3" x14ac:dyDescent="0.25">
      <c r="B20" s="7" t="s">
        <v>41</v>
      </c>
      <c r="C20" s="11">
        <f>dU/Uin</f>
        <v>5.9523809523809514E-2</v>
      </c>
    </row>
    <row r="21" spans="2:3" x14ac:dyDescent="0.25">
      <c r="B21" s="7" t="s">
        <v>42</v>
      </c>
      <c r="C21" s="12">
        <f>dU*I</f>
        <v>4.2857142857142847</v>
      </c>
    </row>
    <row r="22" spans="2:3" x14ac:dyDescent="0.25">
      <c r="B22" s="13"/>
      <c r="C22" s="14"/>
    </row>
    <row r="23" spans="2:3" x14ac:dyDescent="0.25">
      <c r="B23" s="80" t="s">
        <v>34</v>
      </c>
      <c r="C23" s="80"/>
    </row>
    <row r="24" spans="2:3" x14ac:dyDescent="0.25">
      <c r="B24" s="7" t="s">
        <v>158</v>
      </c>
      <c r="C24" s="15">
        <f>2*L*(1/Gamma)/A</f>
        <v>0.47619047619047611</v>
      </c>
    </row>
    <row r="25" spans="2:3" x14ac:dyDescent="0.25">
      <c r="B25" s="7" t="s">
        <v>43</v>
      </c>
      <c r="C25" s="16" t="s">
        <v>44</v>
      </c>
    </row>
    <row r="26" spans="2:3" x14ac:dyDescent="0.25">
      <c r="B26" s="7" t="s">
        <v>45</v>
      </c>
      <c r="C26" s="16">
        <v>20</v>
      </c>
    </row>
    <row r="27" spans="2:3" x14ac:dyDescent="0.25">
      <c r="B27" s="7" t="s">
        <v>38</v>
      </c>
      <c r="C27" s="16">
        <v>56</v>
      </c>
    </row>
  </sheetData>
  <sheetProtection algorithmName="SHA-512" hashValue="mIKUtkBNMPJo+SqmlOB3fuK0aCYY2j1pewfq8x2moyDUg1fODILJ0hT2z+SsQsEgq8omOBEKaxYT7EIAbTQtsQ==" saltValue="a6S13CoHwjGnigoBxB/Igg==" spinCount="100000" sheet="1" objects="1" scenarios="1"/>
  <mergeCells count="5">
    <mergeCell ref="B10:C10"/>
    <mergeCell ref="B17:C17"/>
    <mergeCell ref="B23:C23"/>
    <mergeCell ref="B5:G5"/>
    <mergeCell ref="B6:G6"/>
  </mergeCells>
  <hyperlinks>
    <hyperlink ref="B6:G6" location="Übersicht!A1" display="zurück zur Übersicht" xr:uid="{4D93D9D5-DD0E-4206-A4D1-A8872F28F778}"/>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756D-AD35-4A03-ADAA-60B9DB0EE419}">
  <sheetPr>
    <tabColor rgb="FF484847"/>
  </sheetPr>
  <dimension ref="B1:AC29"/>
  <sheetViews>
    <sheetView showGridLines="0" zoomScaleNormal="100" workbookViewId="0">
      <selection activeCell="C11" sqref="C11"/>
    </sheetView>
  </sheetViews>
  <sheetFormatPr baseColWidth="10" defaultRowHeight="15" x14ac:dyDescent="0.25"/>
  <cols>
    <col min="1" max="1" width="2.85546875" style="4" customWidth="1"/>
    <col min="2" max="2" width="34.42578125" style="4" bestFit="1" customWidth="1"/>
    <col min="3" max="3" width="28.85546875" style="4" bestFit="1" customWidth="1"/>
    <col min="4" max="16384" width="11.42578125" style="4"/>
  </cols>
  <sheetData>
    <row r="1" spans="2:29" s="17" customFormat="1" x14ac:dyDescent="0.25">
      <c r="C1" s="18"/>
      <c r="D1" s="18"/>
      <c r="E1" s="18"/>
    </row>
    <row r="2" spans="2:29" s="17" customFormat="1" x14ac:dyDescent="0.25">
      <c r="C2" s="18"/>
      <c r="D2" s="18"/>
      <c r="E2" s="18"/>
    </row>
    <row r="3" spans="2:29" s="17" customFormat="1" x14ac:dyDescent="0.25">
      <c r="C3" s="18"/>
      <c r="D3" s="18"/>
      <c r="E3" s="18"/>
    </row>
    <row r="4" spans="2:29" s="17" customFormat="1" x14ac:dyDescent="0.25">
      <c r="C4" s="18"/>
      <c r="D4" s="18"/>
      <c r="E4" s="18"/>
    </row>
    <row r="5" spans="2:29" s="17" customFormat="1" ht="26.25" x14ac:dyDescent="0.25">
      <c r="B5" s="77" t="s">
        <v>143</v>
      </c>
      <c r="C5" s="77"/>
      <c r="D5" s="77"/>
      <c r="E5" s="19"/>
      <c r="F5" s="19"/>
      <c r="G5" s="19"/>
      <c r="H5" s="19"/>
      <c r="I5" s="4"/>
      <c r="J5" s="4"/>
      <c r="K5" s="4"/>
      <c r="L5" s="4"/>
      <c r="M5" s="4"/>
      <c r="N5" s="4"/>
      <c r="O5" s="4"/>
      <c r="P5" s="4"/>
      <c r="Q5" s="4"/>
      <c r="R5" s="4"/>
      <c r="S5" s="4"/>
      <c r="T5" s="4"/>
      <c r="U5" s="4"/>
    </row>
    <row r="6" spans="2:29" s="17" customFormat="1" ht="18.75" x14ac:dyDescent="0.25">
      <c r="B6" s="81" t="s">
        <v>141</v>
      </c>
      <c r="C6" s="81"/>
      <c r="D6" s="81"/>
      <c r="E6" s="20"/>
      <c r="F6" s="20"/>
      <c r="G6" s="20"/>
      <c r="H6" s="20"/>
      <c r="I6" s="4"/>
      <c r="J6" s="4"/>
      <c r="K6" s="4"/>
      <c r="L6" s="4"/>
      <c r="M6" s="4"/>
      <c r="N6" s="4"/>
      <c r="O6" s="4"/>
      <c r="P6" s="4"/>
      <c r="Q6" s="4"/>
      <c r="R6" s="4"/>
      <c r="S6" s="4"/>
      <c r="T6" s="4"/>
      <c r="U6" s="4"/>
      <c r="V6" s="21"/>
      <c r="W6" s="21"/>
      <c r="X6" s="21"/>
      <c r="Y6" s="21"/>
      <c r="Z6" s="21"/>
      <c r="AA6" s="21"/>
      <c r="AB6" s="21"/>
      <c r="AC6" s="21"/>
    </row>
    <row r="10" spans="2:29" x14ac:dyDescent="0.25">
      <c r="B10" s="80" t="s">
        <v>23</v>
      </c>
      <c r="C10" s="80"/>
    </row>
    <row r="11" spans="2:29" ht="18" x14ac:dyDescent="0.35">
      <c r="B11" s="5" t="s">
        <v>146</v>
      </c>
      <c r="C11" s="6">
        <v>24.7</v>
      </c>
    </row>
    <row r="12" spans="2:29" x14ac:dyDescent="0.25">
      <c r="B12" s="7" t="s">
        <v>24</v>
      </c>
      <c r="C12" s="64" t="s">
        <v>14</v>
      </c>
    </row>
    <row r="13" spans="2:29" x14ac:dyDescent="0.25">
      <c r="B13" s="7" t="s">
        <v>25</v>
      </c>
      <c r="C13" s="64">
        <v>12</v>
      </c>
    </row>
    <row r="14" spans="2:29" x14ac:dyDescent="0.25">
      <c r="B14" s="7" t="s">
        <v>26</v>
      </c>
      <c r="C14" s="64">
        <v>1.5</v>
      </c>
    </row>
    <row r="15" spans="2:29" x14ac:dyDescent="0.25">
      <c r="B15" s="7" t="s">
        <v>27</v>
      </c>
      <c r="C15" s="64">
        <v>20</v>
      </c>
    </row>
    <row r="16" spans="2:29" x14ac:dyDescent="0.25">
      <c r="B16" s="7" t="s">
        <v>28</v>
      </c>
      <c r="C16" s="8">
        <v>2.5</v>
      </c>
    </row>
    <row r="17" spans="2:3" x14ac:dyDescent="0.25">
      <c r="B17" s="13"/>
      <c r="C17" s="14"/>
    </row>
    <row r="18" spans="2:3" x14ac:dyDescent="0.25">
      <c r="B18" s="80" t="s">
        <v>29</v>
      </c>
      <c r="C18" s="80"/>
    </row>
    <row r="19" spans="2:3" x14ac:dyDescent="0.25">
      <c r="B19" s="7" t="s">
        <v>30</v>
      </c>
      <c r="C19" s="12">
        <f>Uin-dU_Zuleitung</f>
        <v>23.985714285714284</v>
      </c>
    </row>
    <row r="20" spans="2:3" x14ac:dyDescent="0.25">
      <c r="B20" s="7" t="s">
        <v>31</v>
      </c>
      <c r="C20" s="12">
        <f>Uin-dU_Spot</f>
        <v>23.691071428571426</v>
      </c>
    </row>
    <row r="21" spans="2:3" x14ac:dyDescent="0.25">
      <c r="B21" s="7" t="s">
        <v>32</v>
      </c>
      <c r="C21" s="12">
        <f>(2*L_Zuleitung*(1/Gamma)/A)*I</f>
        <v>0.71428571428571419</v>
      </c>
    </row>
    <row r="22" spans="2:3" x14ac:dyDescent="0.25">
      <c r="B22" s="7" t="s">
        <v>33</v>
      </c>
      <c r="C22" s="12">
        <f>((n-1)*(n)/2)*(2*L_Spot*(1/Gamma)/A)*I_Spot+dU_Zuleitung</f>
        <v>1.0089285714285714</v>
      </c>
    </row>
    <row r="23" spans="2:3" x14ac:dyDescent="0.25">
      <c r="B23" s="13"/>
      <c r="C23" s="14"/>
    </row>
    <row r="24" spans="2:3" x14ac:dyDescent="0.25">
      <c r="B24" s="80" t="s">
        <v>34</v>
      </c>
      <c r="C24" s="80"/>
    </row>
    <row r="25" spans="2:3" x14ac:dyDescent="0.25">
      <c r="B25" s="7" t="s">
        <v>3</v>
      </c>
      <c r="C25" s="16">
        <f>n*P_Spot</f>
        <v>60</v>
      </c>
    </row>
    <row r="26" spans="2:3" x14ac:dyDescent="0.25">
      <c r="B26" s="7" t="s">
        <v>35</v>
      </c>
      <c r="C26" s="22">
        <f>P/24</f>
        <v>2.5</v>
      </c>
    </row>
    <row r="27" spans="2:3" x14ac:dyDescent="0.25">
      <c r="B27" s="7" t="s">
        <v>36</v>
      </c>
      <c r="C27" s="9">
        <f>VLOOKUP(Produkt,LED_Produkte_table,4,FALSE)</f>
        <v>5</v>
      </c>
    </row>
    <row r="28" spans="2:3" x14ac:dyDescent="0.25">
      <c r="B28" s="7" t="s">
        <v>37</v>
      </c>
      <c r="C28" s="23">
        <f>P_Spot/24</f>
        <v>0.20833333333333334</v>
      </c>
    </row>
    <row r="29" spans="2:3" x14ac:dyDescent="0.25">
      <c r="B29" s="7" t="s">
        <v>38</v>
      </c>
      <c r="C29" s="16">
        <v>56</v>
      </c>
    </row>
  </sheetData>
  <sheetProtection algorithmName="SHA-512" hashValue="Eqm57MXKwIgAX63/DLTxaHt/1U3uLkqixTQ+H8cQEkoY2FpPXJkbfiqPGbh3+ctdzvWvU15B9G0nJU9RkbLpzA==" saltValue="T5E5DnbVUpm6z6sgnjlhIA==" spinCount="100000" sheet="1" objects="1" scenarios="1"/>
  <mergeCells count="5">
    <mergeCell ref="B10:C10"/>
    <mergeCell ref="B18:C18"/>
    <mergeCell ref="B24:C24"/>
    <mergeCell ref="B5:D5"/>
    <mergeCell ref="B6:D6"/>
  </mergeCells>
  <dataValidations count="1">
    <dataValidation type="list" allowBlank="1" showInputMessage="1" showErrorMessage="1" sqref="C12" xr:uid="{B5883E72-AB18-474D-BB05-DED98A922762}">
      <formula1>LED_Produkte</formula1>
    </dataValidation>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29C2-3EB6-4BD4-AB1D-557CBC466B80}">
  <sheetPr>
    <tabColor rgb="FF484847"/>
  </sheetPr>
  <dimension ref="B1:AC23"/>
  <sheetViews>
    <sheetView showGridLines="0" zoomScaleNormal="100" workbookViewId="0">
      <selection activeCell="C11" sqref="C11"/>
    </sheetView>
  </sheetViews>
  <sheetFormatPr baseColWidth="10" defaultRowHeight="15" x14ac:dyDescent="0.25"/>
  <cols>
    <col min="1" max="1" width="2.85546875" style="4" customWidth="1"/>
    <col min="2" max="2" width="27.85546875" style="4" bestFit="1" customWidth="1"/>
    <col min="3" max="3" width="34.7109375" style="4" bestFit="1" customWidth="1"/>
    <col min="4" max="16384" width="11.42578125" style="4"/>
  </cols>
  <sheetData>
    <row r="1" spans="2:29" s="17" customFormat="1" x14ac:dyDescent="0.25">
      <c r="C1" s="18"/>
      <c r="D1" s="18"/>
      <c r="E1" s="18"/>
    </row>
    <row r="2" spans="2:29" s="17" customFormat="1" x14ac:dyDescent="0.25">
      <c r="C2" s="18"/>
      <c r="D2" s="18"/>
      <c r="E2" s="18"/>
    </row>
    <row r="3" spans="2:29" s="17" customFormat="1" x14ac:dyDescent="0.25">
      <c r="C3" s="18"/>
      <c r="D3" s="18"/>
      <c r="E3" s="18"/>
    </row>
    <row r="4" spans="2:29" s="17" customFormat="1" x14ac:dyDescent="0.25">
      <c r="C4" s="18"/>
      <c r="D4" s="18"/>
      <c r="E4" s="18"/>
    </row>
    <row r="5" spans="2:29" s="17" customFormat="1" ht="26.25" x14ac:dyDescent="0.25">
      <c r="B5" s="77" t="s">
        <v>175</v>
      </c>
      <c r="C5" s="77"/>
      <c r="D5" s="77"/>
      <c r="E5" s="19"/>
      <c r="F5" s="19"/>
      <c r="G5" s="19"/>
      <c r="H5" s="19"/>
      <c r="I5" s="4"/>
      <c r="J5" s="4"/>
      <c r="K5" s="4"/>
      <c r="L5" s="4"/>
      <c r="M5" s="4"/>
      <c r="N5" s="4"/>
      <c r="O5" s="4"/>
      <c r="P5" s="4"/>
      <c r="Q5" s="4"/>
      <c r="R5" s="4"/>
      <c r="S5" s="4"/>
      <c r="T5" s="4"/>
      <c r="U5" s="4"/>
    </row>
    <row r="6" spans="2:29" s="17" customFormat="1" ht="18.75" x14ac:dyDescent="0.25">
      <c r="B6" s="81" t="s">
        <v>141</v>
      </c>
      <c r="C6" s="81"/>
      <c r="D6" s="81"/>
      <c r="E6" s="20"/>
      <c r="F6" s="20"/>
      <c r="G6" s="20"/>
      <c r="H6" s="20"/>
      <c r="I6" s="4"/>
      <c r="J6" s="4"/>
      <c r="K6" s="4"/>
      <c r="L6" s="4"/>
      <c r="M6" s="4"/>
      <c r="N6" s="4"/>
      <c r="O6" s="4"/>
      <c r="P6" s="4"/>
      <c r="Q6" s="4"/>
      <c r="R6" s="4"/>
      <c r="S6" s="4"/>
      <c r="T6" s="4"/>
      <c r="U6" s="4"/>
      <c r="V6" s="21"/>
      <c r="W6" s="21"/>
      <c r="X6" s="21"/>
      <c r="Y6" s="21"/>
      <c r="Z6" s="21"/>
      <c r="AA6" s="21"/>
      <c r="AB6" s="21"/>
      <c r="AC6" s="21"/>
    </row>
    <row r="10" spans="2:29" x14ac:dyDescent="0.25">
      <c r="B10" s="80" t="s">
        <v>23</v>
      </c>
      <c r="C10" s="80"/>
    </row>
    <row r="11" spans="2:29" ht="14.25" customHeight="1" x14ac:dyDescent="0.25">
      <c r="B11" s="24" t="s">
        <v>46</v>
      </c>
      <c r="C11" s="65">
        <v>17</v>
      </c>
      <c r="F11" s="76" t="s">
        <v>184</v>
      </c>
    </row>
    <row r="12" spans="2:29" hidden="1" x14ac:dyDescent="0.25">
      <c r="B12" s="24" t="s">
        <v>47</v>
      </c>
      <c r="C12" s="65">
        <v>2.5</v>
      </c>
    </row>
    <row r="13" spans="2:29" x14ac:dyDescent="0.25">
      <c r="B13" s="24" t="s">
        <v>24</v>
      </c>
      <c r="C13" s="65" t="s">
        <v>8</v>
      </c>
    </row>
    <row r="14" spans="2:29" x14ac:dyDescent="0.25">
      <c r="B14" s="24" t="s">
        <v>48</v>
      </c>
      <c r="C14" s="65" t="s">
        <v>155</v>
      </c>
    </row>
    <row r="15" spans="2:29" x14ac:dyDescent="0.25">
      <c r="B15" s="24" t="s">
        <v>50</v>
      </c>
      <c r="C15" s="65" t="s">
        <v>51</v>
      </c>
    </row>
    <row r="16" spans="2:29" x14ac:dyDescent="0.25">
      <c r="C16" s="25"/>
    </row>
    <row r="17" spans="2:3" x14ac:dyDescent="0.25">
      <c r="B17" s="80" t="s">
        <v>29</v>
      </c>
      <c r="C17" s="80"/>
    </row>
    <row r="18" spans="2:3" x14ac:dyDescent="0.25">
      <c r="B18" s="24" t="s">
        <v>52</v>
      </c>
      <c r="C18" s="26" t="str">
        <f>"&gt; " &amp;ROUNDUP($C$11*C22/C21*C23,0)</f>
        <v>&gt; 6</v>
      </c>
    </row>
    <row r="19" spans="2:3" x14ac:dyDescent="0.25">
      <c r="C19" s="25"/>
    </row>
    <row r="20" spans="2:3" x14ac:dyDescent="0.25">
      <c r="B20" s="80" t="s">
        <v>176</v>
      </c>
      <c r="C20" s="80"/>
    </row>
    <row r="21" spans="2:3" x14ac:dyDescent="0.25">
      <c r="B21" s="24" t="s">
        <v>53</v>
      </c>
      <c r="C21" s="27">
        <f>VLOOKUP($C$13,LED_Produkte_table,3,FALSE)</f>
        <v>810</v>
      </c>
    </row>
    <row r="22" spans="2:3" x14ac:dyDescent="0.25">
      <c r="B22" s="24" t="s">
        <v>54</v>
      </c>
      <c r="C22" s="27">
        <f>VLOOKUP($C$14,min_Beleuchtungsstärke,2,FALSE)</f>
        <v>200</v>
      </c>
    </row>
    <row r="23" spans="2:3" x14ac:dyDescent="0.25">
      <c r="B23" s="24" t="s">
        <v>55</v>
      </c>
      <c r="C23" s="28">
        <f>VLOOKUP($C$15,Ausleuchtungsfaktor,2,FALSE)</f>
        <v>1.33</v>
      </c>
    </row>
  </sheetData>
  <sheetProtection algorithmName="SHA-512" hashValue="pIjio6SBAlryqU5QKJ5yCnT/+9kP+6kn/OTHbNm3jnzp8tq44osYPQcyWLdqos5heAawNbhl5jxYsbIs8WWSLw==" saltValue="MKPhbzC2vEoxkqMlLZeK6A==" spinCount="100000" sheet="1" objects="1" scenarios="1"/>
  <mergeCells count="5">
    <mergeCell ref="B5:D5"/>
    <mergeCell ref="B6:D6"/>
    <mergeCell ref="B10:C10"/>
    <mergeCell ref="B17:C17"/>
    <mergeCell ref="B20:C20"/>
  </mergeCells>
  <dataValidations count="3">
    <dataValidation type="list" allowBlank="1" showInputMessage="1" showErrorMessage="1" sqref="C14" xr:uid="{EF83C5F8-2369-4B93-9C39-565A101B3FB6}">
      <formula1>Raum</formula1>
    </dataValidation>
    <dataValidation type="list" allowBlank="1" showInputMessage="1" showErrorMessage="1" sqref="C15" xr:uid="{A92519FB-7645-450C-B2D4-A052831AEBDC}">
      <formula1>Ausleuchtung</formula1>
    </dataValidation>
    <dataValidation type="list" allowBlank="1" showInputMessage="1" showErrorMessage="1" sqref="C13" xr:uid="{71386E9B-53A8-4346-A5C3-7E812979AE46}">
      <formula1>LED_Produkte</formula1>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88E0-15DA-40B7-97A3-0F344F2D419D}">
  <sheetPr>
    <tabColor rgb="FF484847"/>
  </sheetPr>
  <dimension ref="B1:AC24"/>
  <sheetViews>
    <sheetView showGridLines="0" zoomScaleNormal="100" workbookViewId="0">
      <selection activeCell="B11" sqref="B11"/>
    </sheetView>
  </sheetViews>
  <sheetFormatPr baseColWidth="10" defaultRowHeight="15" x14ac:dyDescent="0.25"/>
  <cols>
    <col min="1" max="1" width="2.85546875" style="4" customWidth="1"/>
    <col min="2" max="2" width="55.85546875" style="4" bestFit="1" customWidth="1"/>
    <col min="3" max="3" width="5.7109375" style="32" bestFit="1" customWidth="1"/>
    <col min="4" max="4" width="9.42578125" style="32" bestFit="1" customWidth="1"/>
    <col min="5" max="5" width="12.28515625" style="32" bestFit="1" customWidth="1"/>
    <col min="6" max="16384" width="11.42578125" style="4"/>
  </cols>
  <sheetData>
    <row r="1" spans="2:29" s="17" customFormat="1" x14ac:dyDescent="0.25">
      <c r="C1" s="18"/>
      <c r="D1" s="18"/>
      <c r="E1" s="18"/>
    </row>
    <row r="2" spans="2:29" s="17" customFormat="1" x14ac:dyDescent="0.25">
      <c r="C2" s="18"/>
      <c r="D2" s="18"/>
      <c r="E2" s="18"/>
    </row>
    <row r="3" spans="2:29" s="17" customFormat="1" x14ac:dyDescent="0.25">
      <c r="C3" s="18"/>
      <c r="D3" s="18"/>
      <c r="E3" s="18"/>
    </row>
    <row r="4" spans="2:29" s="17" customFormat="1" x14ac:dyDescent="0.25">
      <c r="C4" s="18"/>
      <c r="D4" s="18"/>
      <c r="E4" s="18"/>
    </row>
    <row r="5" spans="2:29" s="17" customFormat="1" ht="26.25" x14ac:dyDescent="0.25">
      <c r="B5" s="77" t="s">
        <v>144</v>
      </c>
      <c r="C5" s="77"/>
      <c r="D5" s="77"/>
      <c r="E5" s="77"/>
      <c r="F5" s="19"/>
      <c r="G5" s="19"/>
      <c r="H5" s="19"/>
      <c r="I5" s="4"/>
      <c r="J5" s="4"/>
      <c r="K5" s="4"/>
      <c r="L5" s="4"/>
      <c r="M5" s="4"/>
      <c r="N5" s="4"/>
      <c r="O5" s="4"/>
      <c r="P5" s="4"/>
      <c r="Q5" s="4"/>
      <c r="R5" s="4"/>
      <c r="S5" s="4"/>
      <c r="T5" s="4"/>
      <c r="U5" s="4"/>
    </row>
    <row r="6" spans="2:29" s="17" customFormat="1" ht="18.75" x14ac:dyDescent="0.25">
      <c r="B6" s="81" t="s">
        <v>141</v>
      </c>
      <c r="C6" s="81"/>
      <c r="D6" s="81"/>
      <c r="E6" s="81"/>
      <c r="F6" s="20"/>
      <c r="G6" s="20"/>
      <c r="H6" s="20"/>
      <c r="I6" s="4"/>
      <c r="J6" s="4"/>
      <c r="K6" s="4"/>
      <c r="L6" s="4"/>
      <c r="M6" s="4"/>
      <c r="N6" s="4"/>
      <c r="O6" s="4"/>
      <c r="P6" s="4"/>
      <c r="Q6" s="4"/>
      <c r="R6" s="4"/>
      <c r="S6" s="4"/>
      <c r="T6" s="4"/>
      <c r="U6" s="4"/>
      <c r="V6" s="21"/>
      <c r="W6" s="21"/>
      <c r="X6" s="21"/>
      <c r="Y6" s="21"/>
      <c r="Z6" s="21"/>
      <c r="AA6" s="21"/>
      <c r="AB6" s="21"/>
      <c r="AC6" s="21"/>
    </row>
    <row r="10" spans="2:29" x14ac:dyDescent="0.25">
      <c r="B10" s="29" t="s">
        <v>0</v>
      </c>
      <c r="C10" s="3" t="s">
        <v>70</v>
      </c>
      <c r="D10" s="3" t="s">
        <v>71</v>
      </c>
      <c r="E10" s="3" t="s">
        <v>3</v>
      </c>
    </row>
    <row r="11" spans="2:29" x14ac:dyDescent="0.25">
      <c r="B11" s="66" t="s">
        <v>14</v>
      </c>
      <c r="C11" s="64">
        <v>30</v>
      </c>
      <c r="D11" s="9" t="str">
        <f t="shared" ref="D11:D20" si="0">VLOOKUP(B11,LED_Produkte_table,2,FALSE)</f>
        <v>E10054</v>
      </c>
      <c r="E11" s="9">
        <f t="shared" ref="E11:E20" si="1">VLOOKUP(B11,LED_Produkte_table,4,FALSE)*C11</f>
        <v>150</v>
      </c>
    </row>
    <row r="12" spans="2:29" x14ac:dyDescent="0.25">
      <c r="B12" s="66" t="s">
        <v>10</v>
      </c>
      <c r="C12" s="64">
        <v>20</v>
      </c>
      <c r="D12" s="9" t="str">
        <f t="shared" si="0"/>
        <v>E10052</v>
      </c>
      <c r="E12" s="9">
        <f t="shared" si="1"/>
        <v>100</v>
      </c>
    </row>
    <row r="13" spans="2:29" x14ac:dyDescent="0.25">
      <c r="B13" s="66" t="s">
        <v>8</v>
      </c>
      <c r="C13" s="64">
        <v>0</v>
      </c>
      <c r="D13" s="9" t="str">
        <f t="shared" si="0"/>
        <v>E10005</v>
      </c>
      <c r="E13" s="9">
        <f t="shared" si="1"/>
        <v>0</v>
      </c>
    </row>
    <row r="14" spans="2:29" x14ac:dyDescent="0.25">
      <c r="B14" s="66" t="s">
        <v>10</v>
      </c>
      <c r="C14" s="64">
        <v>0</v>
      </c>
      <c r="D14" s="9" t="str">
        <f t="shared" si="0"/>
        <v>E10052</v>
      </c>
      <c r="E14" s="9">
        <f t="shared" si="1"/>
        <v>0</v>
      </c>
    </row>
    <row r="15" spans="2:29" x14ac:dyDescent="0.25">
      <c r="B15" s="66" t="s">
        <v>108</v>
      </c>
      <c r="C15" s="64">
        <v>0</v>
      </c>
      <c r="D15" s="9" t="str">
        <f t="shared" si="0"/>
        <v>E10011</v>
      </c>
      <c r="E15" s="9">
        <f t="shared" si="1"/>
        <v>0</v>
      </c>
    </row>
    <row r="16" spans="2:29" x14ac:dyDescent="0.25">
      <c r="B16" s="66" t="s">
        <v>116</v>
      </c>
      <c r="C16" s="64">
        <v>0</v>
      </c>
      <c r="D16" s="9" t="str">
        <f t="shared" si="0"/>
        <v>E10026</v>
      </c>
      <c r="E16" s="9">
        <f t="shared" si="1"/>
        <v>0</v>
      </c>
    </row>
    <row r="17" spans="2:5" x14ac:dyDescent="0.25">
      <c r="B17" s="66" t="s">
        <v>4</v>
      </c>
      <c r="C17" s="64">
        <v>0</v>
      </c>
      <c r="D17" s="9" t="str">
        <f t="shared" si="0"/>
        <v>E10002</v>
      </c>
      <c r="E17" s="9">
        <f t="shared" si="1"/>
        <v>0</v>
      </c>
    </row>
    <row r="18" spans="2:5" x14ac:dyDescent="0.25">
      <c r="B18" s="66" t="s">
        <v>4</v>
      </c>
      <c r="C18" s="64">
        <v>0</v>
      </c>
      <c r="D18" s="9" t="str">
        <f t="shared" si="0"/>
        <v>E10002</v>
      </c>
      <c r="E18" s="9">
        <f t="shared" si="1"/>
        <v>0</v>
      </c>
    </row>
    <row r="19" spans="2:5" x14ac:dyDescent="0.25">
      <c r="B19" s="66" t="s">
        <v>4</v>
      </c>
      <c r="C19" s="64">
        <v>0</v>
      </c>
      <c r="D19" s="9" t="str">
        <f t="shared" si="0"/>
        <v>E10002</v>
      </c>
      <c r="E19" s="9">
        <f t="shared" si="1"/>
        <v>0</v>
      </c>
    </row>
    <row r="20" spans="2:5" x14ac:dyDescent="0.25">
      <c r="B20" s="66" t="s">
        <v>4</v>
      </c>
      <c r="C20" s="64">
        <v>10</v>
      </c>
      <c r="D20" s="9" t="str">
        <f t="shared" si="0"/>
        <v>E10002</v>
      </c>
      <c r="E20" s="9">
        <f t="shared" si="1"/>
        <v>80</v>
      </c>
    </row>
    <row r="21" spans="2:5" x14ac:dyDescent="0.25">
      <c r="B21" s="30" t="s">
        <v>72</v>
      </c>
      <c r="C21" s="31">
        <f>SUM(C11:C20)</f>
        <v>60</v>
      </c>
      <c r="D21" s="31"/>
      <c r="E21" s="31">
        <f>SUM(E11:E20)</f>
        <v>330</v>
      </c>
    </row>
    <row r="23" spans="2:5" x14ac:dyDescent="0.25">
      <c r="B23" s="29" t="s">
        <v>159</v>
      </c>
      <c r="C23" s="3" t="s">
        <v>70</v>
      </c>
      <c r="D23" s="3" t="s">
        <v>71</v>
      </c>
      <c r="E23" s="3" t="s">
        <v>3</v>
      </c>
    </row>
    <row r="24" spans="2:5" x14ac:dyDescent="0.25">
      <c r="B24" s="66" t="s">
        <v>59</v>
      </c>
      <c r="C24" s="31">
        <f>ROUNDUP((E21/90%)/VLOOKUP(B24,Netzteil_24V_table,4,FALSE),0)</f>
        <v>1</v>
      </c>
      <c r="D24" s="31" t="str">
        <f>VLOOKUP(B24,Netzteil_24V_table,2,FALSE)</f>
        <v>E11008</v>
      </c>
      <c r="E24" s="31">
        <f>VLOOKUP(B24,Netzteil_24V_table,4,FALSE)*C24</f>
        <v>480</v>
      </c>
    </row>
  </sheetData>
  <sheetProtection algorithmName="SHA-512" hashValue="wiQ88EdrmpyVigiCWsTU/6UyGFXPWEvjVD3/FS5O8CJ5Hgn/n68XU0OM1AHCyT1fRt8yQF1LrdLH3nINe8/iTg==" saltValue="sTEYybdbFG/ZhkHeXedJ8g==" spinCount="100000" sheet="1" objects="1" scenarios="1"/>
  <mergeCells count="2">
    <mergeCell ref="B5:E5"/>
    <mergeCell ref="B6:E6"/>
  </mergeCells>
  <dataValidations count="2">
    <dataValidation type="list" allowBlank="1" showInputMessage="1" showErrorMessage="1" sqref="B11:B20" xr:uid="{182DBC8C-B5BB-4017-90C5-D6D1450AE073}">
      <formula1>LED_Produkte</formula1>
    </dataValidation>
    <dataValidation type="list" allowBlank="1" showInputMessage="1" showErrorMessage="1" sqref="B24" xr:uid="{E23ABC7A-36BF-4F18-99F3-50A6F678271E}">
      <formula1>Netzteil_24V</formula1>
    </dataValidation>
  </dataValidation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08F58-4FFF-42DA-BB55-907176ED4893}">
  <sheetPr>
    <tabColor rgb="FF484847"/>
  </sheetPr>
  <dimension ref="B1:AD36"/>
  <sheetViews>
    <sheetView showGridLines="0" zoomScaleNormal="100" workbookViewId="0">
      <selection activeCell="C9" sqref="C9"/>
    </sheetView>
  </sheetViews>
  <sheetFormatPr baseColWidth="10" defaultRowHeight="15" x14ac:dyDescent="0.25"/>
  <cols>
    <col min="1" max="1" width="2.85546875" style="4" customWidth="1"/>
    <col min="2" max="2" width="3.140625" style="4" bestFit="1" customWidth="1"/>
    <col min="3" max="3" width="16.42578125" style="4" bestFit="1" customWidth="1"/>
    <col min="4" max="4" width="61.28515625" style="4" bestFit="1" customWidth="1"/>
    <col min="5" max="5" width="15" style="4" bestFit="1" customWidth="1"/>
    <col min="6" max="6" width="9.42578125" style="4" bestFit="1" customWidth="1"/>
    <col min="7" max="8" width="11.42578125" style="4"/>
    <col min="9" max="9" width="9.140625" style="4" bestFit="1" customWidth="1"/>
    <col min="10" max="16384" width="11.42578125" style="4"/>
  </cols>
  <sheetData>
    <row r="1" spans="2:30" s="17" customFormat="1" x14ac:dyDescent="0.25">
      <c r="C1" s="18"/>
      <c r="D1" s="18"/>
      <c r="E1" s="18"/>
    </row>
    <row r="2" spans="2:30" s="17" customFormat="1" x14ac:dyDescent="0.25">
      <c r="C2" s="18"/>
      <c r="D2" s="18"/>
      <c r="E2" s="18"/>
    </row>
    <row r="3" spans="2:30" s="17" customFormat="1" x14ac:dyDescent="0.25">
      <c r="C3" s="18"/>
      <c r="D3" s="18"/>
      <c r="E3" s="18"/>
    </row>
    <row r="4" spans="2:30" s="17" customFormat="1" x14ac:dyDescent="0.25">
      <c r="C4" s="18"/>
      <c r="D4" s="18"/>
      <c r="E4" s="18"/>
    </row>
    <row r="5" spans="2:30" s="17" customFormat="1" ht="26.25" x14ac:dyDescent="0.25">
      <c r="B5" s="77" t="s">
        <v>177</v>
      </c>
      <c r="C5" s="77"/>
      <c r="D5" s="77"/>
      <c r="E5" s="77"/>
      <c r="F5" s="77"/>
      <c r="G5" s="77"/>
      <c r="H5" s="77"/>
      <c r="I5" s="77"/>
      <c r="J5" s="4"/>
      <c r="K5" s="4"/>
      <c r="L5" s="4"/>
      <c r="M5" s="4"/>
      <c r="N5" s="4"/>
      <c r="O5" s="4"/>
      <c r="P5" s="4"/>
      <c r="Q5" s="4"/>
      <c r="R5" s="4"/>
      <c r="S5" s="4"/>
      <c r="T5" s="4"/>
      <c r="U5" s="4"/>
      <c r="V5" s="4"/>
    </row>
    <row r="6" spans="2:30" s="17" customFormat="1" ht="18.75" x14ac:dyDescent="0.25">
      <c r="B6" s="81" t="s">
        <v>141</v>
      </c>
      <c r="C6" s="81"/>
      <c r="D6" s="81"/>
      <c r="E6" s="81"/>
      <c r="F6" s="81"/>
      <c r="G6" s="81"/>
      <c r="H6" s="81"/>
      <c r="I6" s="81"/>
      <c r="J6" s="4"/>
      <c r="K6" s="4"/>
      <c r="L6" s="4"/>
      <c r="M6" s="4"/>
      <c r="N6" s="4"/>
      <c r="O6" s="4"/>
      <c r="P6" s="4"/>
      <c r="Q6" s="4"/>
      <c r="R6" s="4"/>
      <c r="S6" s="4"/>
      <c r="T6" s="4"/>
      <c r="U6" s="4"/>
      <c r="V6" s="4"/>
      <c r="W6" s="21"/>
      <c r="X6" s="21"/>
      <c r="Y6" s="21"/>
      <c r="Z6" s="21"/>
      <c r="AA6" s="21"/>
      <c r="AB6" s="21"/>
      <c r="AC6" s="21"/>
      <c r="AD6" s="21"/>
    </row>
    <row r="8" spans="2:30" x14ac:dyDescent="0.25">
      <c r="B8" s="29" t="s">
        <v>73</v>
      </c>
      <c r="C8" s="29" t="s">
        <v>182</v>
      </c>
      <c r="D8" s="29" t="s">
        <v>181</v>
      </c>
      <c r="E8" s="3" t="s">
        <v>131</v>
      </c>
      <c r="F8" s="3" t="s">
        <v>71</v>
      </c>
      <c r="G8" s="3" t="s">
        <v>3</v>
      </c>
      <c r="H8" s="3" t="s">
        <v>22</v>
      </c>
      <c r="I8" s="3" t="s">
        <v>180</v>
      </c>
    </row>
    <row r="9" spans="2:30" x14ac:dyDescent="0.25">
      <c r="B9" s="9">
        <v>1</v>
      </c>
      <c r="C9" s="66" t="s">
        <v>74</v>
      </c>
      <c r="D9" s="67" t="s">
        <v>8</v>
      </c>
      <c r="E9" s="67">
        <v>16</v>
      </c>
      <c r="F9" s="9" t="str">
        <f t="shared" ref="F9:F33" si="0">VLOOKUP(D9,LED_Produkte_table,2,FALSE)</f>
        <v>E10005</v>
      </c>
      <c r="G9" s="9">
        <f t="shared" ref="G9:G33" si="1">VLOOKUP(D9,LED_Produkte_table,4,FALSE)*E9</f>
        <v>128</v>
      </c>
      <c r="H9" s="9">
        <f t="shared" ref="H9:H33" si="2">ROUNDUP(G9*1.01/72,0)*VLOOKUP(D9,LED_Produkte_table,5,FALSE)</f>
        <v>8</v>
      </c>
      <c r="I9" s="75">
        <v>1</v>
      </c>
    </row>
    <row r="10" spans="2:30" x14ac:dyDescent="0.25">
      <c r="B10" s="9">
        <v>2</v>
      </c>
      <c r="C10" s="66" t="s">
        <v>75</v>
      </c>
      <c r="D10" s="67" t="s">
        <v>124</v>
      </c>
      <c r="E10" s="67">
        <v>13</v>
      </c>
      <c r="F10" s="9" t="str">
        <f t="shared" si="0"/>
        <v>E10035</v>
      </c>
      <c r="G10" s="9">
        <f t="shared" si="1"/>
        <v>62.4</v>
      </c>
      <c r="H10" s="9">
        <f t="shared" si="2"/>
        <v>1</v>
      </c>
      <c r="I10" s="75">
        <f t="shared" ref="I10:I33" si="3">IF(H10=0,I9,I9+VLOOKUP(D9,LED_Produkte_table,5,FALSE))</f>
        <v>5</v>
      </c>
    </row>
    <row r="11" spans="2:30" x14ac:dyDescent="0.25">
      <c r="B11" s="9">
        <v>3</v>
      </c>
      <c r="C11" s="66" t="s">
        <v>76</v>
      </c>
      <c r="D11" s="67" t="s">
        <v>6</v>
      </c>
      <c r="E11" s="67">
        <v>3</v>
      </c>
      <c r="F11" s="9" t="str">
        <f t="shared" si="0"/>
        <v>E10004</v>
      </c>
      <c r="G11" s="9">
        <f t="shared" si="1"/>
        <v>24</v>
      </c>
      <c r="H11" s="9">
        <f t="shared" si="2"/>
        <v>2</v>
      </c>
      <c r="I11" s="75">
        <f t="shared" si="3"/>
        <v>6</v>
      </c>
    </row>
    <row r="12" spans="2:30" x14ac:dyDescent="0.25">
      <c r="B12" s="9">
        <v>4</v>
      </c>
      <c r="C12" s="66" t="s">
        <v>130</v>
      </c>
      <c r="D12" s="67" t="s">
        <v>98</v>
      </c>
      <c r="E12" s="67">
        <v>8</v>
      </c>
      <c r="F12" s="9" t="str">
        <f t="shared" si="0"/>
        <v>E10006</v>
      </c>
      <c r="G12" s="9">
        <f t="shared" si="1"/>
        <v>115.2</v>
      </c>
      <c r="H12" s="9">
        <f t="shared" si="2"/>
        <v>2</v>
      </c>
      <c r="I12" s="75">
        <f t="shared" si="3"/>
        <v>8</v>
      </c>
    </row>
    <row r="13" spans="2:30" x14ac:dyDescent="0.25">
      <c r="B13" s="9">
        <v>5</v>
      </c>
      <c r="C13" s="66" t="s">
        <v>77</v>
      </c>
      <c r="D13" s="67" t="s">
        <v>14</v>
      </c>
      <c r="E13" s="67">
        <v>5</v>
      </c>
      <c r="F13" s="9" t="str">
        <f t="shared" si="0"/>
        <v>E10054</v>
      </c>
      <c r="G13" s="9">
        <f t="shared" si="1"/>
        <v>25</v>
      </c>
      <c r="H13" s="9">
        <f t="shared" si="2"/>
        <v>4</v>
      </c>
      <c r="I13" s="75">
        <f t="shared" si="3"/>
        <v>9</v>
      </c>
    </row>
    <row r="14" spans="2:30" x14ac:dyDescent="0.25">
      <c r="B14" s="9">
        <v>6</v>
      </c>
      <c r="C14" s="66" t="s">
        <v>91</v>
      </c>
      <c r="D14" s="67" t="s">
        <v>4</v>
      </c>
      <c r="E14" s="67">
        <v>2</v>
      </c>
      <c r="F14" s="9" t="str">
        <f t="shared" si="0"/>
        <v>E10002</v>
      </c>
      <c r="G14" s="9">
        <f t="shared" si="1"/>
        <v>16</v>
      </c>
      <c r="H14" s="9">
        <f t="shared" si="2"/>
        <v>1</v>
      </c>
      <c r="I14" s="75">
        <f t="shared" si="3"/>
        <v>13</v>
      </c>
    </row>
    <row r="15" spans="2:30" x14ac:dyDescent="0.25">
      <c r="B15" s="9">
        <v>7</v>
      </c>
      <c r="C15" s="66" t="s">
        <v>78</v>
      </c>
      <c r="D15" s="67" t="s">
        <v>10</v>
      </c>
      <c r="E15" s="67">
        <v>7</v>
      </c>
      <c r="F15" s="9" t="str">
        <f t="shared" si="0"/>
        <v>E10052</v>
      </c>
      <c r="G15" s="9">
        <f t="shared" si="1"/>
        <v>35</v>
      </c>
      <c r="H15" s="9">
        <f t="shared" si="2"/>
        <v>1</v>
      </c>
      <c r="I15" s="75">
        <f t="shared" si="3"/>
        <v>14</v>
      </c>
    </row>
    <row r="16" spans="2:30" x14ac:dyDescent="0.25">
      <c r="B16" s="9">
        <v>8</v>
      </c>
      <c r="C16" s="66" t="s">
        <v>79</v>
      </c>
      <c r="D16" s="67" t="s">
        <v>14</v>
      </c>
      <c r="E16" s="67">
        <v>2</v>
      </c>
      <c r="F16" s="9" t="str">
        <f t="shared" si="0"/>
        <v>E10054</v>
      </c>
      <c r="G16" s="9">
        <f t="shared" si="1"/>
        <v>10</v>
      </c>
      <c r="H16" s="9">
        <f t="shared" si="2"/>
        <v>4</v>
      </c>
      <c r="I16" s="75">
        <f t="shared" si="3"/>
        <v>15</v>
      </c>
    </row>
    <row r="17" spans="2:9" x14ac:dyDescent="0.25">
      <c r="B17" s="9">
        <v>9</v>
      </c>
      <c r="C17" s="66" t="s">
        <v>80</v>
      </c>
      <c r="D17" s="67" t="s">
        <v>16</v>
      </c>
      <c r="E17" s="67">
        <v>5</v>
      </c>
      <c r="F17" s="9" t="str">
        <f t="shared" si="0"/>
        <v>E10068</v>
      </c>
      <c r="G17" s="9">
        <f t="shared" si="1"/>
        <v>40</v>
      </c>
      <c r="H17" s="9">
        <f t="shared" si="2"/>
        <v>1</v>
      </c>
      <c r="I17" s="75">
        <f t="shared" si="3"/>
        <v>19</v>
      </c>
    </row>
    <row r="18" spans="2:9" x14ac:dyDescent="0.25">
      <c r="B18" s="9">
        <v>10</v>
      </c>
      <c r="C18" s="66" t="s">
        <v>81</v>
      </c>
      <c r="D18" s="67" t="s">
        <v>10</v>
      </c>
      <c r="E18" s="67">
        <v>4</v>
      </c>
      <c r="F18" s="9" t="str">
        <f t="shared" si="0"/>
        <v>E10052</v>
      </c>
      <c r="G18" s="9">
        <f t="shared" si="1"/>
        <v>20</v>
      </c>
      <c r="H18" s="9">
        <f t="shared" si="2"/>
        <v>1</v>
      </c>
      <c r="I18" s="75">
        <f t="shared" si="3"/>
        <v>20</v>
      </c>
    </row>
    <row r="19" spans="2:9" x14ac:dyDescent="0.25">
      <c r="B19" s="9">
        <v>11</v>
      </c>
      <c r="C19" s="66" t="s">
        <v>82</v>
      </c>
      <c r="D19" s="67" t="s">
        <v>20</v>
      </c>
      <c r="E19" s="67">
        <v>6</v>
      </c>
      <c r="F19" s="9" t="str">
        <f t="shared" si="0"/>
        <v>E10070</v>
      </c>
      <c r="G19" s="9">
        <f t="shared" si="1"/>
        <v>48</v>
      </c>
      <c r="H19" s="9">
        <f t="shared" si="2"/>
        <v>4</v>
      </c>
      <c r="I19" s="75">
        <f t="shared" si="3"/>
        <v>21</v>
      </c>
    </row>
    <row r="20" spans="2:9" x14ac:dyDescent="0.25">
      <c r="B20" s="9">
        <v>12</v>
      </c>
      <c r="C20" s="66" t="s">
        <v>83</v>
      </c>
      <c r="D20" s="67" t="s">
        <v>4</v>
      </c>
      <c r="E20" s="67">
        <v>5</v>
      </c>
      <c r="F20" s="9" t="str">
        <f t="shared" si="0"/>
        <v>E10002</v>
      </c>
      <c r="G20" s="9">
        <f t="shared" si="1"/>
        <v>40</v>
      </c>
      <c r="H20" s="9">
        <f t="shared" si="2"/>
        <v>1</v>
      </c>
      <c r="I20" s="75">
        <f t="shared" si="3"/>
        <v>25</v>
      </c>
    </row>
    <row r="21" spans="2:9" x14ac:dyDescent="0.25">
      <c r="B21" s="9">
        <v>13</v>
      </c>
      <c r="C21" s="66" t="s">
        <v>165</v>
      </c>
      <c r="D21" s="67" t="s">
        <v>4</v>
      </c>
      <c r="E21" s="67">
        <v>5</v>
      </c>
      <c r="F21" s="9" t="str">
        <f t="shared" si="0"/>
        <v>E10002</v>
      </c>
      <c r="G21" s="9">
        <f t="shared" si="1"/>
        <v>40</v>
      </c>
      <c r="H21" s="9">
        <f t="shared" si="2"/>
        <v>1</v>
      </c>
      <c r="I21" s="75">
        <f t="shared" si="3"/>
        <v>26</v>
      </c>
    </row>
    <row r="22" spans="2:9" x14ac:dyDescent="0.25">
      <c r="B22" s="9">
        <v>14</v>
      </c>
      <c r="C22" s="66" t="s">
        <v>84</v>
      </c>
      <c r="D22" s="67" t="s">
        <v>4</v>
      </c>
      <c r="E22" s="67">
        <v>0</v>
      </c>
      <c r="F22" s="9" t="str">
        <f t="shared" si="0"/>
        <v>E10002</v>
      </c>
      <c r="G22" s="9">
        <f t="shared" si="1"/>
        <v>0</v>
      </c>
      <c r="H22" s="9">
        <f t="shared" si="2"/>
        <v>0</v>
      </c>
      <c r="I22" s="75">
        <f t="shared" si="3"/>
        <v>26</v>
      </c>
    </row>
    <row r="23" spans="2:9" x14ac:dyDescent="0.25">
      <c r="B23" s="9">
        <v>15</v>
      </c>
      <c r="C23" s="66" t="s">
        <v>85</v>
      </c>
      <c r="D23" s="67" t="s">
        <v>4</v>
      </c>
      <c r="E23" s="67">
        <v>0</v>
      </c>
      <c r="F23" s="9" t="str">
        <f t="shared" si="0"/>
        <v>E10002</v>
      </c>
      <c r="G23" s="9">
        <f t="shared" si="1"/>
        <v>0</v>
      </c>
      <c r="H23" s="9">
        <f t="shared" si="2"/>
        <v>0</v>
      </c>
      <c r="I23" s="75">
        <f t="shared" si="3"/>
        <v>26</v>
      </c>
    </row>
    <row r="24" spans="2:9" x14ac:dyDescent="0.25">
      <c r="B24" s="9">
        <v>16</v>
      </c>
      <c r="C24" s="66" t="s">
        <v>86</v>
      </c>
      <c r="D24" s="67" t="s">
        <v>4</v>
      </c>
      <c r="E24" s="67">
        <v>0</v>
      </c>
      <c r="F24" s="9" t="str">
        <f t="shared" si="0"/>
        <v>E10002</v>
      </c>
      <c r="G24" s="9">
        <f t="shared" si="1"/>
        <v>0</v>
      </c>
      <c r="H24" s="9">
        <f t="shared" si="2"/>
        <v>0</v>
      </c>
      <c r="I24" s="75">
        <f t="shared" si="3"/>
        <v>26</v>
      </c>
    </row>
    <row r="25" spans="2:9" x14ac:dyDescent="0.25">
      <c r="B25" s="9">
        <v>17</v>
      </c>
      <c r="C25" s="66" t="s">
        <v>87</v>
      </c>
      <c r="D25" s="67" t="s">
        <v>4</v>
      </c>
      <c r="E25" s="67">
        <v>0</v>
      </c>
      <c r="F25" s="9" t="str">
        <f t="shared" si="0"/>
        <v>E10002</v>
      </c>
      <c r="G25" s="9">
        <f t="shared" si="1"/>
        <v>0</v>
      </c>
      <c r="H25" s="9">
        <f t="shared" si="2"/>
        <v>0</v>
      </c>
      <c r="I25" s="75">
        <f t="shared" si="3"/>
        <v>26</v>
      </c>
    </row>
    <row r="26" spans="2:9" x14ac:dyDescent="0.25">
      <c r="B26" s="9">
        <v>18</v>
      </c>
      <c r="C26" s="66" t="s">
        <v>88</v>
      </c>
      <c r="D26" s="67" t="s">
        <v>4</v>
      </c>
      <c r="E26" s="67">
        <v>0</v>
      </c>
      <c r="F26" s="9" t="str">
        <f t="shared" si="0"/>
        <v>E10002</v>
      </c>
      <c r="G26" s="9">
        <f t="shared" si="1"/>
        <v>0</v>
      </c>
      <c r="H26" s="9">
        <f t="shared" si="2"/>
        <v>0</v>
      </c>
      <c r="I26" s="75">
        <f t="shared" si="3"/>
        <v>26</v>
      </c>
    </row>
    <row r="27" spans="2:9" x14ac:dyDescent="0.25">
      <c r="B27" s="9">
        <v>19</v>
      </c>
      <c r="C27" s="66" t="s">
        <v>89</v>
      </c>
      <c r="D27" s="67" t="s">
        <v>4</v>
      </c>
      <c r="E27" s="67">
        <v>0</v>
      </c>
      <c r="F27" s="9" t="str">
        <f t="shared" si="0"/>
        <v>E10002</v>
      </c>
      <c r="G27" s="9">
        <f t="shared" ref="G27:G31" si="4">VLOOKUP(D27,LED_Produkte_table,4,FALSE)*E27</f>
        <v>0</v>
      </c>
      <c r="H27" s="9">
        <f t="shared" si="2"/>
        <v>0</v>
      </c>
      <c r="I27" s="75">
        <f t="shared" si="3"/>
        <v>26</v>
      </c>
    </row>
    <row r="28" spans="2:9" x14ac:dyDescent="0.25">
      <c r="B28" s="9">
        <v>20</v>
      </c>
      <c r="C28" s="66" t="s">
        <v>90</v>
      </c>
      <c r="D28" s="67" t="s">
        <v>4</v>
      </c>
      <c r="E28" s="67">
        <v>0</v>
      </c>
      <c r="F28" s="9" t="str">
        <f t="shared" si="0"/>
        <v>E10002</v>
      </c>
      <c r="G28" s="9">
        <f t="shared" si="4"/>
        <v>0</v>
      </c>
      <c r="H28" s="9">
        <f t="shared" si="2"/>
        <v>0</v>
      </c>
      <c r="I28" s="75">
        <f t="shared" si="3"/>
        <v>26</v>
      </c>
    </row>
    <row r="29" spans="2:9" x14ac:dyDescent="0.25">
      <c r="B29" s="9">
        <v>21</v>
      </c>
      <c r="C29" s="66" t="s">
        <v>160</v>
      </c>
      <c r="D29" s="67" t="s">
        <v>4</v>
      </c>
      <c r="E29" s="67">
        <v>0</v>
      </c>
      <c r="F29" s="9" t="str">
        <f t="shared" si="0"/>
        <v>E10002</v>
      </c>
      <c r="G29" s="9">
        <f t="shared" si="4"/>
        <v>0</v>
      </c>
      <c r="H29" s="9">
        <f t="shared" si="2"/>
        <v>0</v>
      </c>
      <c r="I29" s="75">
        <f t="shared" si="3"/>
        <v>26</v>
      </c>
    </row>
    <row r="30" spans="2:9" x14ac:dyDescent="0.25">
      <c r="B30" s="9">
        <v>22</v>
      </c>
      <c r="C30" s="66" t="s">
        <v>161</v>
      </c>
      <c r="D30" s="67" t="s">
        <v>4</v>
      </c>
      <c r="E30" s="67">
        <v>0</v>
      </c>
      <c r="F30" s="9" t="str">
        <f t="shared" si="0"/>
        <v>E10002</v>
      </c>
      <c r="G30" s="9">
        <f t="shared" si="4"/>
        <v>0</v>
      </c>
      <c r="H30" s="9">
        <f t="shared" si="2"/>
        <v>0</v>
      </c>
      <c r="I30" s="75">
        <f t="shared" si="3"/>
        <v>26</v>
      </c>
    </row>
    <row r="31" spans="2:9" x14ac:dyDescent="0.25">
      <c r="B31" s="9">
        <v>23</v>
      </c>
      <c r="C31" s="66" t="s">
        <v>162</v>
      </c>
      <c r="D31" s="67" t="s">
        <v>4</v>
      </c>
      <c r="E31" s="67">
        <v>0</v>
      </c>
      <c r="F31" s="9" t="str">
        <f t="shared" si="0"/>
        <v>E10002</v>
      </c>
      <c r="G31" s="9">
        <f t="shared" si="4"/>
        <v>0</v>
      </c>
      <c r="H31" s="9">
        <f t="shared" si="2"/>
        <v>0</v>
      </c>
      <c r="I31" s="75">
        <f t="shared" si="3"/>
        <v>26</v>
      </c>
    </row>
    <row r="32" spans="2:9" x14ac:dyDescent="0.25">
      <c r="B32" s="9">
        <v>24</v>
      </c>
      <c r="C32" s="66" t="s">
        <v>163</v>
      </c>
      <c r="D32" s="67" t="s">
        <v>4</v>
      </c>
      <c r="E32" s="67">
        <v>0</v>
      </c>
      <c r="F32" s="9" t="str">
        <f t="shared" si="0"/>
        <v>E10002</v>
      </c>
      <c r="G32" s="9">
        <f t="shared" si="1"/>
        <v>0</v>
      </c>
      <c r="H32" s="9">
        <f t="shared" si="2"/>
        <v>0</v>
      </c>
      <c r="I32" s="75">
        <f t="shared" si="3"/>
        <v>26</v>
      </c>
    </row>
    <row r="33" spans="2:9" x14ac:dyDescent="0.25">
      <c r="B33" s="9">
        <v>25</v>
      </c>
      <c r="C33" s="66" t="s">
        <v>164</v>
      </c>
      <c r="D33" s="67" t="s">
        <v>4</v>
      </c>
      <c r="E33" s="67">
        <v>0</v>
      </c>
      <c r="F33" s="9" t="str">
        <f t="shared" si="0"/>
        <v>E10002</v>
      </c>
      <c r="G33" s="9">
        <f t="shared" si="1"/>
        <v>0</v>
      </c>
      <c r="H33" s="9">
        <f t="shared" si="2"/>
        <v>0</v>
      </c>
      <c r="I33" s="75">
        <f t="shared" si="3"/>
        <v>26</v>
      </c>
    </row>
    <row r="34" spans="2:9" x14ac:dyDescent="0.25">
      <c r="B34" s="33"/>
      <c r="C34" s="34"/>
      <c r="D34" s="33"/>
      <c r="E34" s="33"/>
      <c r="F34" s="33"/>
      <c r="G34" s="33"/>
      <c r="H34" s="33"/>
      <c r="I34" s="33"/>
    </row>
    <row r="35" spans="2:9" x14ac:dyDescent="0.25">
      <c r="D35" s="35" t="s">
        <v>94</v>
      </c>
      <c r="E35" s="36">
        <f>SUM(E9:E33)</f>
        <v>81</v>
      </c>
      <c r="F35" s="36"/>
      <c r="G35" s="36">
        <f>SUM(G9:G33)</f>
        <v>603.6</v>
      </c>
      <c r="H35" s="36">
        <f>SUM(H9:H33)</f>
        <v>31</v>
      </c>
      <c r="I35" s="36"/>
    </row>
    <row r="36" spans="2:9" x14ac:dyDescent="0.25">
      <c r="D36" s="35" t="s">
        <v>92</v>
      </c>
      <c r="E36" s="36">
        <f>ROUNDUP(H35/4,0)</f>
        <v>8</v>
      </c>
      <c r="F36" s="36" t="s">
        <v>93</v>
      </c>
      <c r="G36" s="36"/>
      <c r="H36" s="36">
        <f>E36*4</f>
        <v>32</v>
      </c>
      <c r="I36" s="36"/>
    </row>
  </sheetData>
  <sheetProtection algorithmName="SHA-512" hashValue="tdpCjQ+DX3L9c4RGUviPoeZuJljjIsQSeq7Konx8XV+lH5ykIVj9W/IAT3YI/I/NrTbKlw7fAMhrgjxZvNxYRQ==" saltValue="XwSQT/nyUWa3Lm4V5ysQtg==" spinCount="100000" sheet="1" objects="1" scenarios="1"/>
  <mergeCells count="2">
    <mergeCell ref="B5:I5"/>
    <mergeCell ref="B6:I6"/>
  </mergeCells>
  <phoneticPr fontId="8" type="noConversion"/>
  <dataValidations count="1">
    <dataValidation type="list" allowBlank="1" showInputMessage="1" showErrorMessage="1" sqref="D9:D34" xr:uid="{CC7596CB-008F-468C-A6F1-B0A579EC59F5}">
      <formula1>LED_Produkte</formula1>
    </dataValidation>
  </dataValidations>
  <hyperlinks>
    <hyperlink ref="B6:I6" location="Übersicht!A1" display="zurück zur Übersicht" xr:uid="{A953AC8A-768F-4194-81D3-533D7037BF95}"/>
  </hyperlinks>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B7C00-BA88-4333-9D0A-19D1CD1A1F39}">
  <sheetPr>
    <tabColor rgb="FFE5E5E4"/>
  </sheetPr>
  <dimension ref="A1:Q26"/>
  <sheetViews>
    <sheetView showGridLines="0" workbookViewId="0">
      <selection activeCell="F12" sqref="F12"/>
    </sheetView>
  </sheetViews>
  <sheetFormatPr baseColWidth="10" defaultRowHeight="15" x14ac:dyDescent="0.25"/>
  <cols>
    <col min="1" max="1" width="62.42578125" style="4" bestFit="1" customWidth="1"/>
    <col min="2" max="2" width="14.5703125" style="32" bestFit="1" customWidth="1"/>
    <col min="3" max="3" width="11.140625" style="32" bestFit="1" customWidth="1"/>
    <col min="4" max="4" width="12.140625" style="32" bestFit="1" customWidth="1"/>
    <col min="5" max="5" width="11.5703125" style="32" bestFit="1" customWidth="1"/>
    <col min="6" max="6" width="11.5703125" style="32" customWidth="1"/>
    <col min="7" max="7" width="3" style="4" customWidth="1"/>
    <col min="8" max="8" width="24.42578125" style="4" bestFit="1" customWidth="1"/>
    <col min="9" max="9" width="14.5703125" style="4" bestFit="1" customWidth="1"/>
    <col min="10" max="10" width="12.85546875" style="4" bestFit="1" customWidth="1"/>
    <col min="11" max="11" width="12.140625" style="4" bestFit="1" customWidth="1"/>
    <col min="12" max="12" width="2.85546875" style="4" customWidth="1"/>
    <col min="13" max="13" width="18.42578125" style="4" bestFit="1" customWidth="1"/>
    <col min="14" max="14" width="23.140625" style="25" bestFit="1" customWidth="1"/>
    <col min="15" max="15" width="2.85546875" style="4" customWidth="1"/>
    <col min="16" max="16" width="13.140625" style="4" bestFit="1" customWidth="1"/>
    <col min="17" max="17" width="6.5703125" style="50" bestFit="1" customWidth="1"/>
    <col min="18" max="55" width="2.85546875" style="4" customWidth="1"/>
    <col min="56" max="16384" width="11.42578125" style="4"/>
  </cols>
  <sheetData>
    <row r="1" spans="1:17" x14ac:dyDescent="0.25">
      <c r="A1" s="37" t="s">
        <v>0</v>
      </c>
      <c r="B1" s="38" t="s">
        <v>1</v>
      </c>
      <c r="C1" s="38" t="s">
        <v>2</v>
      </c>
      <c r="D1" s="38" t="s">
        <v>3</v>
      </c>
      <c r="E1" s="38" t="s">
        <v>22</v>
      </c>
      <c r="F1" s="39" t="s">
        <v>95</v>
      </c>
      <c r="H1" s="40" t="s">
        <v>68</v>
      </c>
      <c r="I1" s="41" t="s">
        <v>1</v>
      </c>
      <c r="J1" s="41" t="s">
        <v>69</v>
      </c>
      <c r="K1" s="41" t="s">
        <v>3</v>
      </c>
      <c r="M1" s="40" t="s">
        <v>147</v>
      </c>
      <c r="N1" s="42" t="s">
        <v>148</v>
      </c>
      <c r="P1" s="40" t="s">
        <v>50</v>
      </c>
      <c r="Q1" s="43" t="s">
        <v>149</v>
      </c>
    </row>
    <row r="2" spans="1:17" x14ac:dyDescent="0.25">
      <c r="A2" s="44" t="s">
        <v>4</v>
      </c>
      <c r="B2" s="45" t="s">
        <v>5</v>
      </c>
      <c r="C2" s="45">
        <v>810</v>
      </c>
      <c r="D2" s="45">
        <v>8</v>
      </c>
      <c r="E2" s="45">
        <v>1</v>
      </c>
      <c r="F2" s="45" t="s">
        <v>96</v>
      </c>
      <c r="H2" s="46" t="s">
        <v>56</v>
      </c>
      <c r="I2" s="45" t="s">
        <v>57</v>
      </c>
      <c r="J2" s="45">
        <v>24</v>
      </c>
      <c r="K2" s="45">
        <v>240</v>
      </c>
      <c r="M2" s="46" t="s">
        <v>49</v>
      </c>
      <c r="N2" s="47">
        <v>200</v>
      </c>
      <c r="P2" s="46" t="s">
        <v>150</v>
      </c>
      <c r="Q2" s="48">
        <v>1</v>
      </c>
    </row>
    <row r="3" spans="1:17" x14ac:dyDescent="0.25">
      <c r="A3" s="44" t="s">
        <v>6</v>
      </c>
      <c r="B3" s="45" t="s">
        <v>7</v>
      </c>
      <c r="C3" s="45">
        <v>810</v>
      </c>
      <c r="D3" s="45">
        <v>8</v>
      </c>
      <c r="E3" s="45">
        <v>2</v>
      </c>
      <c r="F3" s="45" t="s">
        <v>96</v>
      </c>
      <c r="H3" s="46" t="s">
        <v>59</v>
      </c>
      <c r="I3" s="45" t="s">
        <v>58</v>
      </c>
      <c r="J3" s="45">
        <v>24</v>
      </c>
      <c r="K3" s="45">
        <v>480</v>
      </c>
      <c r="M3" s="46" t="s">
        <v>151</v>
      </c>
      <c r="N3" s="47">
        <v>250</v>
      </c>
      <c r="P3" s="46" t="s">
        <v>51</v>
      </c>
      <c r="Q3" s="49">
        <v>1.33</v>
      </c>
    </row>
    <row r="4" spans="1:17" x14ac:dyDescent="0.25">
      <c r="A4" s="44" t="s">
        <v>8</v>
      </c>
      <c r="B4" s="45" t="s">
        <v>9</v>
      </c>
      <c r="C4" s="45">
        <v>810</v>
      </c>
      <c r="D4" s="45">
        <v>8</v>
      </c>
      <c r="E4" s="45">
        <v>4</v>
      </c>
      <c r="F4" s="45" t="s">
        <v>96</v>
      </c>
      <c r="H4" s="46" t="s">
        <v>62</v>
      </c>
      <c r="I4" s="45" t="s">
        <v>60</v>
      </c>
      <c r="J4" s="45">
        <v>24</v>
      </c>
      <c r="K4" s="45">
        <v>960</v>
      </c>
      <c r="M4" s="46" t="s">
        <v>152</v>
      </c>
      <c r="N4" s="47">
        <v>200</v>
      </c>
      <c r="P4" s="46"/>
      <c r="Q4" s="49"/>
    </row>
    <row r="5" spans="1:17" x14ac:dyDescent="0.25">
      <c r="A5" s="44" t="s">
        <v>10</v>
      </c>
      <c r="B5" s="45" t="s">
        <v>11</v>
      </c>
      <c r="C5" s="45">
        <v>555</v>
      </c>
      <c r="D5" s="45">
        <v>5</v>
      </c>
      <c r="E5" s="45">
        <v>1</v>
      </c>
      <c r="F5" s="45" t="s">
        <v>96</v>
      </c>
      <c r="H5" s="46" t="s">
        <v>63</v>
      </c>
      <c r="I5" s="45" t="s">
        <v>61</v>
      </c>
      <c r="J5" s="45">
        <v>24</v>
      </c>
      <c r="K5" s="45">
        <v>36</v>
      </c>
      <c r="M5" s="46" t="s">
        <v>153</v>
      </c>
      <c r="N5" s="47">
        <v>300</v>
      </c>
      <c r="P5" s="46"/>
      <c r="Q5" s="49"/>
    </row>
    <row r="6" spans="1:17" x14ac:dyDescent="0.25">
      <c r="A6" s="44" t="s">
        <v>12</v>
      </c>
      <c r="B6" s="45" t="s">
        <v>13</v>
      </c>
      <c r="C6" s="45">
        <v>494</v>
      </c>
      <c r="D6" s="45">
        <v>5</v>
      </c>
      <c r="E6" s="45">
        <v>2</v>
      </c>
      <c r="F6" s="45" t="s">
        <v>96</v>
      </c>
      <c r="H6" s="46" t="s">
        <v>64</v>
      </c>
      <c r="I6" s="45" t="s">
        <v>65</v>
      </c>
      <c r="J6" s="45">
        <v>24</v>
      </c>
      <c r="K6" s="45">
        <v>150</v>
      </c>
      <c r="M6" s="46" t="s">
        <v>154</v>
      </c>
      <c r="N6" s="47">
        <v>500</v>
      </c>
    </row>
    <row r="7" spans="1:17" x14ac:dyDescent="0.25">
      <c r="A7" s="44" t="s">
        <v>14</v>
      </c>
      <c r="B7" s="45" t="s">
        <v>15</v>
      </c>
      <c r="C7" s="45">
        <v>555</v>
      </c>
      <c r="D7" s="45">
        <v>5</v>
      </c>
      <c r="E7" s="45">
        <v>4</v>
      </c>
      <c r="F7" s="45" t="s">
        <v>96</v>
      </c>
      <c r="H7" s="46" t="s">
        <v>66</v>
      </c>
      <c r="I7" s="45" t="s">
        <v>67</v>
      </c>
      <c r="J7" s="45">
        <v>24</v>
      </c>
      <c r="K7" s="45">
        <v>240</v>
      </c>
      <c r="M7" s="46" t="s">
        <v>155</v>
      </c>
      <c r="N7" s="47">
        <v>200</v>
      </c>
    </row>
    <row r="8" spans="1:17" x14ac:dyDescent="0.25">
      <c r="A8" s="44" t="s">
        <v>16</v>
      </c>
      <c r="B8" s="45" t="s">
        <v>17</v>
      </c>
      <c r="C8" s="45">
        <v>810</v>
      </c>
      <c r="D8" s="45">
        <v>8</v>
      </c>
      <c r="E8" s="45">
        <v>1</v>
      </c>
      <c r="F8" s="45" t="s">
        <v>96</v>
      </c>
      <c r="M8" s="46" t="s">
        <v>156</v>
      </c>
      <c r="N8" s="47">
        <v>150</v>
      </c>
    </row>
    <row r="9" spans="1:17" x14ac:dyDescent="0.25">
      <c r="A9" s="44" t="s">
        <v>18</v>
      </c>
      <c r="B9" s="45" t="s">
        <v>19</v>
      </c>
      <c r="C9" s="45">
        <v>810</v>
      </c>
      <c r="D9" s="45">
        <v>8</v>
      </c>
      <c r="E9" s="45">
        <v>2</v>
      </c>
      <c r="F9" s="45" t="s">
        <v>96</v>
      </c>
      <c r="M9" s="46" t="s">
        <v>157</v>
      </c>
      <c r="N9" s="47">
        <v>100</v>
      </c>
    </row>
    <row r="10" spans="1:17" x14ac:dyDescent="0.25">
      <c r="A10" s="44" t="s">
        <v>20</v>
      </c>
      <c r="B10" s="45" t="s">
        <v>21</v>
      </c>
      <c r="C10" s="45">
        <v>810</v>
      </c>
      <c r="D10" s="45">
        <v>8</v>
      </c>
      <c r="E10" s="45">
        <v>4</v>
      </c>
      <c r="F10" s="45" t="s">
        <v>96</v>
      </c>
    </row>
    <row r="11" spans="1:17" x14ac:dyDescent="0.25">
      <c r="A11" s="44" t="s">
        <v>98</v>
      </c>
      <c r="B11" s="45" t="s">
        <v>99</v>
      </c>
      <c r="C11" s="45">
        <v>1150</v>
      </c>
      <c r="D11" s="45">
        <v>14.4</v>
      </c>
      <c r="E11" s="45">
        <v>1</v>
      </c>
      <c r="F11" s="45" t="s">
        <v>97</v>
      </c>
    </row>
    <row r="12" spans="1:17" x14ac:dyDescent="0.25">
      <c r="A12" s="44" t="s">
        <v>100</v>
      </c>
      <c r="B12" s="45" t="s">
        <v>101</v>
      </c>
      <c r="C12" s="45">
        <v>1250</v>
      </c>
      <c r="D12" s="45">
        <v>14.4</v>
      </c>
      <c r="E12" s="45">
        <v>1</v>
      </c>
      <c r="F12" s="45" t="s">
        <v>97</v>
      </c>
    </row>
    <row r="13" spans="1:17" x14ac:dyDescent="0.25">
      <c r="A13" s="44" t="s">
        <v>102</v>
      </c>
      <c r="B13" s="45" t="s">
        <v>103</v>
      </c>
      <c r="C13" s="45">
        <v>1300</v>
      </c>
      <c r="D13" s="45">
        <v>14.4</v>
      </c>
      <c r="E13" s="45">
        <v>1</v>
      </c>
      <c r="F13" s="45" t="s">
        <v>97</v>
      </c>
    </row>
    <row r="14" spans="1:17" x14ac:dyDescent="0.25">
      <c r="A14" s="44" t="s">
        <v>104</v>
      </c>
      <c r="B14" s="45" t="s">
        <v>105</v>
      </c>
      <c r="C14" s="45">
        <v>1800</v>
      </c>
      <c r="D14" s="45">
        <v>19.2</v>
      </c>
      <c r="E14" s="45">
        <v>2</v>
      </c>
      <c r="F14" s="45" t="s">
        <v>97</v>
      </c>
    </row>
    <row r="15" spans="1:17" x14ac:dyDescent="0.25">
      <c r="A15" s="44" t="s">
        <v>106</v>
      </c>
      <c r="B15" s="45" t="s">
        <v>107</v>
      </c>
      <c r="C15" s="45">
        <v>800</v>
      </c>
      <c r="D15" s="45">
        <v>19.2</v>
      </c>
      <c r="E15" s="45">
        <v>4</v>
      </c>
      <c r="F15" s="45" t="s">
        <v>97</v>
      </c>
    </row>
    <row r="16" spans="1:17" x14ac:dyDescent="0.25">
      <c r="A16" s="44" t="s">
        <v>108</v>
      </c>
      <c r="B16" s="45" t="s">
        <v>109</v>
      </c>
      <c r="C16" s="45">
        <v>1100</v>
      </c>
      <c r="D16" s="45">
        <v>14.4</v>
      </c>
      <c r="E16" s="45">
        <v>1</v>
      </c>
      <c r="F16" s="45" t="s">
        <v>97</v>
      </c>
    </row>
    <row r="17" spans="1:6" x14ac:dyDescent="0.25">
      <c r="A17" s="44" t="s">
        <v>110</v>
      </c>
      <c r="B17" s="45" t="s">
        <v>111</v>
      </c>
      <c r="C17" s="45">
        <v>1200</v>
      </c>
      <c r="D17" s="45">
        <v>14.4</v>
      </c>
      <c r="E17" s="45">
        <v>1</v>
      </c>
      <c r="F17" s="45" t="s">
        <v>97</v>
      </c>
    </row>
    <row r="18" spans="1:6" x14ac:dyDescent="0.25">
      <c r="A18" s="44" t="s">
        <v>112</v>
      </c>
      <c r="B18" s="45" t="s">
        <v>113</v>
      </c>
      <c r="C18" s="45">
        <v>1250</v>
      </c>
      <c r="D18" s="45">
        <v>14.4</v>
      </c>
      <c r="E18" s="45">
        <v>1</v>
      </c>
      <c r="F18" s="45" t="s">
        <v>97</v>
      </c>
    </row>
    <row r="19" spans="1:6" x14ac:dyDescent="0.25">
      <c r="A19" s="44" t="s">
        <v>114</v>
      </c>
      <c r="B19" s="45" t="s">
        <v>115</v>
      </c>
      <c r="C19" s="45">
        <v>600</v>
      </c>
      <c r="D19" s="45">
        <v>19.2</v>
      </c>
      <c r="E19" s="45">
        <v>4</v>
      </c>
      <c r="F19" s="45" t="s">
        <v>97</v>
      </c>
    </row>
    <row r="20" spans="1:6" x14ac:dyDescent="0.25">
      <c r="A20" s="44" t="s">
        <v>116</v>
      </c>
      <c r="B20" s="45" t="s">
        <v>117</v>
      </c>
      <c r="C20" s="45">
        <v>680</v>
      </c>
      <c r="D20" s="45">
        <v>9.6</v>
      </c>
      <c r="E20" s="45">
        <v>1</v>
      </c>
      <c r="F20" s="45" t="s">
        <v>97</v>
      </c>
    </row>
    <row r="21" spans="1:6" x14ac:dyDescent="0.25">
      <c r="A21" s="44" t="s">
        <v>118</v>
      </c>
      <c r="B21" s="45" t="s">
        <v>119</v>
      </c>
      <c r="C21" s="45">
        <v>1150</v>
      </c>
      <c r="D21" s="45">
        <v>14.4</v>
      </c>
      <c r="E21" s="45">
        <v>1</v>
      </c>
      <c r="F21" s="45" t="s">
        <v>97</v>
      </c>
    </row>
    <row r="22" spans="1:6" x14ac:dyDescent="0.25">
      <c r="A22" s="44" t="s">
        <v>120</v>
      </c>
      <c r="B22" s="45" t="s">
        <v>121</v>
      </c>
      <c r="C22" s="45">
        <v>700</v>
      </c>
      <c r="D22" s="45">
        <v>9.6</v>
      </c>
      <c r="E22" s="45">
        <v>1</v>
      </c>
      <c r="F22" s="45" t="s">
        <v>97</v>
      </c>
    </row>
    <row r="23" spans="1:6" x14ac:dyDescent="0.25">
      <c r="A23" s="44" t="s">
        <v>122</v>
      </c>
      <c r="B23" s="45" t="s">
        <v>123</v>
      </c>
      <c r="C23" s="45">
        <v>340</v>
      </c>
      <c r="D23" s="45">
        <v>4.8</v>
      </c>
      <c r="E23" s="45">
        <v>1</v>
      </c>
      <c r="F23" s="45" t="s">
        <v>97</v>
      </c>
    </row>
    <row r="24" spans="1:6" x14ac:dyDescent="0.25">
      <c r="A24" s="44" t="s">
        <v>124</v>
      </c>
      <c r="B24" s="45" t="s">
        <v>125</v>
      </c>
      <c r="C24" s="45">
        <v>350</v>
      </c>
      <c r="D24" s="45">
        <v>4.8</v>
      </c>
      <c r="E24" s="45">
        <v>1</v>
      </c>
      <c r="F24" s="45" t="s">
        <v>97</v>
      </c>
    </row>
    <row r="25" spans="1:6" x14ac:dyDescent="0.25">
      <c r="A25" s="44" t="s">
        <v>126</v>
      </c>
      <c r="B25" s="45" t="s">
        <v>127</v>
      </c>
      <c r="C25" s="45">
        <v>1300</v>
      </c>
      <c r="D25" s="45">
        <v>14.4</v>
      </c>
      <c r="E25" s="45">
        <v>1</v>
      </c>
      <c r="F25" s="45" t="s">
        <v>97</v>
      </c>
    </row>
    <row r="26" spans="1:6" x14ac:dyDescent="0.25">
      <c r="A26" s="44" t="s">
        <v>128</v>
      </c>
      <c r="B26" s="45" t="s">
        <v>129</v>
      </c>
      <c r="C26" s="45">
        <v>800</v>
      </c>
      <c r="D26" s="45">
        <v>8</v>
      </c>
      <c r="E26" s="45">
        <v>1</v>
      </c>
      <c r="F26" s="45" t="s">
        <v>97</v>
      </c>
    </row>
  </sheetData>
  <sheetProtection algorithmName="SHA-512" hashValue="bCqSV8ZJzL+oWj7LHHEablLeP4C0fy+sOTu5FRFA3N+V0WANkU7kBansh3Kf4o3AJH2fq+bxZioCr74+ETFVpw==" saltValue="yttMUjwApQQUQtUlizCLCQ==" spinCount="100000" sheet="1" objects="1" scenarios="1"/>
  <phoneticPr fontId="8"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29</vt:i4>
      </vt:variant>
    </vt:vector>
  </HeadingPairs>
  <TitlesOfParts>
    <vt:vector size="36" baseType="lpstr">
      <vt:lpstr>Übersicht</vt:lpstr>
      <vt:lpstr>Spannungsabfall</vt:lpstr>
      <vt:lpstr>Spannungsabfall Spots</vt:lpstr>
      <vt:lpstr>Spotrechner</vt:lpstr>
      <vt:lpstr>Netzteilrechner</vt:lpstr>
      <vt:lpstr>Lichtkreise</vt:lpstr>
      <vt:lpstr>Setup</vt:lpstr>
      <vt:lpstr>'Spannungsabfall Spots'!A</vt:lpstr>
      <vt:lpstr>A</vt:lpstr>
      <vt:lpstr>Ausleuchtung</vt:lpstr>
      <vt:lpstr>Ausleuchtungsfaktor</vt:lpstr>
      <vt:lpstr>dU</vt:lpstr>
      <vt:lpstr>dU_Spot</vt:lpstr>
      <vt:lpstr>dU_Zuleitung</vt:lpstr>
      <vt:lpstr>'Spannungsabfall Spots'!Gamma</vt:lpstr>
      <vt:lpstr>Gamma</vt:lpstr>
      <vt:lpstr>'Spannungsabfall Spots'!I</vt:lpstr>
      <vt:lpstr>I</vt:lpstr>
      <vt:lpstr>I_Spot</vt:lpstr>
      <vt:lpstr>L</vt:lpstr>
      <vt:lpstr>L_Spot</vt:lpstr>
      <vt:lpstr>L_Zuleitung</vt:lpstr>
      <vt:lpstr>LED_Produkte</vt:lpstr>
      <vt:lpstr>LED_Produkte_table</vt:lpstr>
      <vt:lpstr>min_Beleuchtungsstärke</vt:lpstr>
      <vt:lpstr>n</vt:lpstr>
      <vt:lpstr>Netzteil_24V</vt:lpstr>
      <vt:lpstr>Netzteil_24V_table</vt:lpstr>
      <vt:lpstr>'Spannungsabfall Spots'!P</vt:lpstr>
      <vt:lpstr>P_Spot</vt:lpstr>
      <vt:lpstr>Produkt</vt:lpstr>
      <vt:lpstr>R_Kabel</vt:lpstr>
      <vt:lpstr>Raum</vt:lpstr>
      <vt:lpstr>'Spannungsabfall Spots'!Uin</vt:lpstr>
      <vt:lpstr>Uin</vt:lpstr>
      <vt:lpstr>Uout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 Hafner</dc:creator>
  <cp:lastModifiedBy>Gerald Hafner</cp:lastModifiedBy>
  <cp:lastPrinted>2023-01-18T10:20:48Z</cp:lastPrinted>
  <dcterms:created xsi:type="dcterms:W3CDTF">2022-11-14T10:02:52Z</dcterms:created>
  <dcterms:modified xsi:type="dcterms:W3CDTF">2023-01-20T15:30:01Z</dcterms:modified>
</cp:coreProperties>
</file>